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raha.mmr.cz\dfs\J\SF\IROP\15 - Dokumentace programu\Pravidla pro žadatele podle SC\výzvy CLLD\SC 4.1\CLLD 2.1\Výzva č. 85 Sociální bydlení\Verze 1.1\Přílohy_1.1\"/>
    </mc:Choice>
  </mc:AlternateContent>
  <bookViews>
    <workbookView xWindow="0" yWindow="0" windowWidth="28800" windowHeight="12360" activeTab="2"/>
  </bookViews>
  <sheets>
    <sheet name="Titulní strana" sheetId="10" r:id="rId1"/>
    <sheet name="Pokyny pro vyplnění" sheetId="8" r:id="rId2"/>
    <sheet name="Celková rekapitulace" sheetId="5" r:id="rId3"/>
    <sheet name="Vstupní data" sheetId="4" r:id="rId4"/>
    <sheet name="Výpočet" sheetId="7" r:id="rId5"/>
    <sheet name="oprávnění žadatelé" sheetId="9" state="hidden" r:id="rId6"/>
  </sheets>
  <externalReferences>
    <externalReference r:id="rId7"/>
  </externalReferences>
  <definedNames>
    <definedName name="Typ_zadatele_">[1]Seznamy!$E$4:$E$7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7" l="1"/>
  <c r="W47" i="4" l="1"/>
  <c r="G41" i="4" l="1"/>
  <c r="F41" i="4"/>
  <c r="E41" i="4"/>
  <c r="D41" i="4"/>
  <c r="G19" i="7" l="1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B15" i="5" l="1"/>
  <c r="C7" i="4"/>
  <c r="C8" i="4"/>
  <c r="C9" i="4"/>
  <c r="C10" i="4"/>
  <c r="C12" i="4"/>
  <c r="C13" i="4"/>
  <c r="C14" i="4"/>
  <c r="C16" i="4"/>
  <c r="C17" i="4"/>
  <c r="G6" i="4"/>
  <c r="G5" i="4"/>
  <c r="G15" i="4"/>
  <c r="G11" i="4"/>
  <c r="G4" i="4"/>
  <c r="H41" i="4"/>
  <c r="I41" i="4"/>
  <c r="J41" i="4"/>
  <c r="K41" i="4"/>
  <c r="L41" i="4"/>
  <c r="M41" i="4"/>
  <c r="N41" i="4"/>
  <c r="O41" i="4"/>
  <c r="P41" i="4"/>
  <c r="E30" i="7"/>
  <c r="Q41" i="4"/>
  <c r="R41" i="4"/>
  <c r="S41" i="4"/>
  <c r="T41" i="4"/>
  <c r="U41" i="4"/>
  <c r="V41" i="4"/>
  <c r="W41" i="4"/>
  <c r="G3" i="4"/>
  <c r="C21" i="7"/>
  <c r="C46" i="4"/>
  <c r="C22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D26" i="4"/>
  <c r="B16" i="5"/>
  <c r="F14" i="7"/>
  <c r="E15" i="4"/>
  <c r="F15" i="4"/>
  <c r="D15" i="4"/>
  <c r="E11" i="4"/>
  <c r="F11" i="4"/>
  <c r="D11" i="4"/>
  <c r="E6" i="4"/>
  <c r="E5" i="4"/>
  <c r="F6" i="4"/>
  <c r="F5" i="4"/>
  <c r="D6" i="4"/>
  <c r="D5" i="4"/>
  <c r="D33" i="4"/>
  <c r="E33" i="4"/>
  <c r="F33" i="4"/>
  <c r="C32" i="4"/>
  <c r="G33" i="4"/>
  <c r="H33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W3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E21" i="7"/>
  <c r="I21" i="7" s="1"/>
  <c r="K21" i="7" s="1"/>
  <c r="E24" i="7"/>
  <c r="E27" i="7"/>
  <c r="E32" i="7"/>
  <c r="I32" i="7"/>
  <c r="K32" i="7" s="1"/>
  <c r="E33" i="7"/>
  <c r="E36" i="7"/>
  <c r="C43" i="4"/>
  <c r="C20" i="4"/>
  <c r="C28" i="4"/>
  <c r="C29" i="4"/>
  <c r="C30" i="4"/>
  <c r="C31" i="4"/>
  <c r="C34" i="4"/>
  <c r="C35" i="4"/>
  <c r="C36" i="4"/>
  <c r="C44" i="4"/>
  <c r="C45" i="4"/>
  <c r="F4" i="4"/>
  <c r="E20" i="7"/>
  <c r="I20" i="7" s="1"/>
  <c r="W39" i="4"/>
  <c r="W19" i="4"/>
  <c r="V39" i="4"/>
  <c r="V19" i="4"/>
  <c r="D36" i="7"/>
  <c r="U39" i="4"/>
  <c r="U19" i="4"/>
  <c r="T39" i="4"/>
  <c r="T19" i="4"/>
  <c r="S39" i="4"/>
  <c r="S19" i="4"/>
  <c r="D33" i="7"/>
  <c r="R39" i="4"/>
  <c r="R19" i="4"/>
  <c r="Q39" i="4"/>
  <c r="Q19" i="4"/>
  <c r="P39" i="4"/>
  <c r="P19" i="4"/>
  <c r="D30" i="7"/>
  <c r="O39" i="4"/>
  <c r="O19" i="4"/>
  <c r="D29" i="7"/>
  <c r="N39" i="4"/>
  <c r="N19" i="4"/>
  <c r="M39" i="4"/>
  <c r="M19" i="4"/>
  <c r="L39" i="4"/>
  <c r="L19" i="4"/>
  <c r="K39" i="4"/>
  <c r="K19" i="4"/>
  <c r="C21" i="4"/>
  <c r="F39" i="4"/>
  <c r="F19" i="4"/>
  <c r="E35" i="7"/>
  <c r="I35" i="7"/>
  <c r="E31" i="7"/>
  <c r="I31" i="7"/>
  <c r="E23" i="7"/>
  <c r="I23" i="7"/>
  <c r="C27" i="4"/>
  <c r="C26" i="4"/>
  <c r="E34" i="7"/>
  <c r="I34" i="7"/>
  <c r="E22" i="7"/>
  <c r="I22" i="7"/>
  <c r="K22" i="7" s="1"/>
  <c r="E29" i="7"/>
  <c r="I29" i="7"/>
  <c r="E25" i="7"/>
  <c r="I25" i="7"/>
  <c r="K25" i="7" s="1"/>
  <c r="E26" i="7"/>
  <c r="I26" i="7"/>
  <c r="E28" i="7"/>
  <c r="I28" i="7"/>
  <c r="K28" i="7" s="1"/>
  <c r="D39" i="4"/>
  <c r="D19" i="4"/>
  <c r="E4" i="4"/>
  <c r="C37" i="4"/>
  <c r="C33" i="4"/>
  <c r="D4" i="4"/>
  <c r="J39" i="4"/>
  <c r="J19" i="4"/>
  <c r="I39" i="4"/>
  <c r="I19" i="4"/>
  <c r="H39" i="4"/>
  <c r="H19" i="4"/>
  <c r="E39" i="4"/>
  <c r="E19" i="4"/>
  <c r="F3" i="4"/>
  <c r="C20" i="7"/>
  <c r="E3" i="4"/>
  <c r="C19" i="7"/>
  <c r="E19" i="7"/>
  <c r="I19" i="7"/>
  <c r="D3" i="4"/>
  <c r="C18" i="7"/>
  <c r="G18" i="7"/>
  <c r="D27" i="7"/>
  <c r="G39" i="4"/>
  <c r="G19" i="4"/>
  <c r="D22" i="7"/>
  <c r="H22" i="7"/>
  <c r="D24" i="7"/>
  <c r="D19" i="7"/>
  <c r="H19" i="7"/>
  <c r="H38" i="7" s="1"/>
  <c r="D34" i="7"/>
  <c r="H34" i="7"/>
  <c r="K34" i="7" s="1"/>
  <c r="D32" i="7"/>
  <c r="H32" i="7"/>
  <c r="D35" i="7"/>
  <c r="H35" i="7"/>
  <c r="K35" i="7" s="1"/>
  <c r="D23" i="7"/>
  <c r="H23" i="7"/>
  <c r="K23" i="7" s="1"/>
  <c r="D31" i="7"/>
  <c r="H31" i="7"/>
  <c r="D20" i="7"/>
  <c r="H20" i="7"/>
  <c r="C25" i="4"/>
  <c r="C15" i="4"/>
  <c r="C24" i="4"/>
  <c r="C38" i="4"/>
  <c r="C6" i="4"/>
  <c r="C11" i="4"/>
  <c r="C5" i="4"/>
  <c r="C23" i="4"/>
  <c r="D26" i="7"/>
  <c r="H26" i="7"/>
  <c r="K26" i="7"/>
  <c r="D28" i="7"/>
  <c r="H28" i="7"/>
  <c r="H29" i="7"/>
  <c r="K29" i="7" s="1"/>
  <c r="K31" i="7"/>
  <c r="D37" i="7"/>
  <c r="H37" i="7"/>
  <c r="D25" i="7"/>
  <c r="H25" i="7"/>
  <c r="D18" i="7"/>
  <c r="H18" i="7"/>
  <c r="C39" i="4"/>
  <c r="D21" i="7"/>
  <c r="C4" i="4"/>
  <c r="B14" i="5"/>
  <c r="C19" i="4"/>
  <c r="E18" i="7"/>
  <c r="H21" i="7"/>
  <c r="C3" i="4"/>
  <c r="E37" i="7"/>
  <c r="I37" i="7"/>
  <c r="C47" i="4"/>
  <c r="F13" i="7"/>
  <c r="F37" i="7"/>
  <c r="J37" i="7" s="1"/>
  <c r="C42" i="4"/>
  <c r="F12" i="7"/>
  <c r="H24" i="7"/>
  <c r="K24" i="7" s="1"/>
  <c r="C38" i="7"/>
  <c r="G38" i="7"/>
  <c r="I18" i="7"/>
  <c r="C41" i="4"/>
  <c r="I24" i="7"/>
  <c r="H27" i="7"/>
  <c r="I27" i="7"/>
  <c r="K27" i="7" s="1"/>
  <c r="H30" i="7"/>
  <c r="I30" i="7"/>
  <c r="H33" i="7"/>
  <c r="K33" i="7" s="1"/>
  <c r="I33" i="7"/>
  <c r="K30" i="7"/>
  <c r="D38" i="7"/>
  <c r="C39" i="7"/>
  <c r="I36" i="7"/>
  <c r="H36" i="7"/>
  <c r="K36" i="7"/>
  <c r="K20" i="7" l="1"/>
  <c r="G39" i="7"/>
  <c r="F43" i="7" s="1"/>
  <c r="K19" i="7"/>
  <c r="J38" i="7"/>
  <c r="K37" i="7"/>
  <c r="F38" i="7"/>
  <c r="E38" i="7"/>
  <c r="E39" i="7" s="1"/>
  <c r="L20" i="7"/>
  <c r="M20" i="7" s="1"/>
  <c r="K18" i="7"/>
  <c r="I38" i="7"/>
  <c r="K38" i="7" l="1"/>
  <c r="I39" i="7"/>
  <c r="F44" i="7" s="1"/>
  <c r="F45" i="7" s="1"/>
  <c r="L23" i="7"/>
  <c r="M23" i="7" s="1"/>
  <c r="L26" i="7" l="1"/>
  <c r="L29" i="7" s="1"/>
  <c r="M26" i="7" l="1"/>
  <c r="M29" i="7"/>
  <c r="L32" i="7"/>
  <c r="M32" i="7" l="1"/>
  <c r="L35" i="7"/>
  <c r="L37" i="7" l="1"/>
  <c r="M37" i="7" s="1"/>
  <c r="M35" i="7"/>
</calcChain>
</file>

<file path=xl/sharedStrings.xml><?xml version="1.0" encoding="utf-8"?>
<sst xmlns="http://schemas.openxmlformats.org/spreadsheetml/2006/main" count="245" uniqueCount="202">
  <si>
    <t>Kompenzační mechanismus aktivity sociální bydlení</t>
  </si>
  <si>
    <t>Typ žadatele</t>
  </si>
  <si>
    <t>Vstupní hodnoty projektu</t>
  </si>
  <si>
    <t>Opravy</t>
  </si>
  <si>
    <t>Sociální pracovní</t>
  </si>
  <si>
    <t>Technické služby</t>
  </si>
  <si>
    <t>Vodné a stočné</t>
  </si>
  <si>
    <t>Správa, předpis, vyúčtování</t>
  </si>
  <si>
    <t>Související příjmy SOHZ</t>
  </si>
  <si>
    <t>Počet bytů</t>
  </si>
  <si>
    <t xml:space="preserve">Dotace EU a ČR (Kč) </t>
  </si>
  <si>
    <t>Celkové způsobilé výdaje (Kč)</t>
  </si>
  <si>
    <t xml:space="preserve">Hodnota celkem </t>
  </si>
  <si>
    <t>Rozpočet projektu</t>
  </si>
  <si>
    <t>1.1</t>
  </si>
  <si>
    <t>1.1.1</t>
  </si>
  <si>
    <t>1.1.1.1</t>
  </si>
  <si>
    <t>1.1.1.1.1</t>
  </si>
  <si>
    <t>Celkové výdaje</t>
  </si>
  <si>
    <t>Celkové způsobilé výdaje investiční</t>
  </si>
  <si>
    <t>Stavební práce</t>
  </si>
  <si>
    <t>Zabezpečení výstavby</t>
  </si>
  <si>
    <t>Projektová dokumentace</t>
  </si>
  <si>
    <t>Studie proveditelnosti</t>
  </si>
  <si>
    <t>Povinná publicita</t>
  </si>
  <si>
    <t>Celkové nezpůsobilé výdaje - neinvestiční</t>
  </si>
  <si>
    <t>Celkové nezpůsobilé výdaje - investiční</t>
  </si>
  <si>
    <t>Příprava a realizace zadávacích a výběrových řízení</t>
  </si>
  <si>
    <t>1.1.1.1.2</t>
  </si>
  <si>
    <t>1.1.1.1.3</t>
  </si>
  <si>
    <t>1.1.1.2</t>
  </si>
  <si>
    <t>1.1.2</t>
  </si>
  <si>
    <t>1.1.2.1</t>
  </si>
  <si>
    <t>1.1.2.2</t>
  </si>
  <si>
    <t>1.1.2.3</t>
  </si>
  <si>
    <t>Celkové nezpůsobilé výdaje</t>
  </si>
  <si>
    <t>1.2</t>
  </si>
  <si>
    <t>1.2.1</t>
  </si>
  <si>
    <t>1.2.2</t>
  </si>
  <si>
    <t>celkové způsobilé výdaje</t>
  </si>
  <si>
    <t xml:space="preserve">Celkem </t>
  </si>
  <si>
    <t>1.1.3</t>
  </si>
  <si>
    <t>1.1.4</t>
  </si>
  <si>
    <t>1.1.5</t>
  </si>
  <si>
    <t>1.1.6</t>
  </si>
  <si>
    <t>1.1.7</t>
  </si>
  <si>
    <t>Výtah</t>
  </si>
  <si>
    <t>Nákup pozemků/staveb</t>
  </si>
  <si>
    <t>Pořízení majetku a vybavení (Dlouhodobý hmotný majetek/Dlouhodobý nehmotný majetek)</t>
  </si>
  <si>
    <t>1.2.3</t>
  </si>
  <si>
    <t>1.2.4</t>
  </si>
  <si>
    <r>
      <t>Stanovené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</t>
    </r>
  </si>
  <si>
    <t>Registrační číslo projektu</t>
  </si>
  <si>
    <t>Název projektu</t>
  </si>
  <si>
    <t>Referenční období (v letech)
Doba pověření k výkonu SOHZ sociální bydlení</t>
  </si>
  <si>
    <t>Diskontní sazba</t>
  </si>
  <si>
    <t>20 let</t>
  </si>
  <si>
    <t>Referenční období</t>
  </si>
  <si>
    <t>Rok zahájení projektu</t>
  </si>
  <si>
    <t>provozní příjmy</t>
  </si>
  <si>
    <t>Vstupní hodnoty</t>
  </si>
  <si>
    <t>1.1.4.1</t>
  </si>
  <si>
    <t>1.1.4.2</t>
  </si>
  <si>
    <t>1.1.5.1</t>
  </si>
  <si>
    <t>1.1.5.2</t>
  </si>
  <si>
    <t>1.1.5.3</t>
  </si>
  <si>
    <t>1.1.5.4</t>
  </si>
  <si>
    <t>Další dotační tituly, jiné podpory z veřejných zdrojů</t>
  </si>
  <si>
    <t>Vybrané platby za služby</t>
  </si>
  <si>
    <t>1.2.5</t>
  </si>
  <si>
    <t>1. rok</t>
  </si>
  <si>
    <t xml:space="preserve">2. rok </t>
  </si>
  <si>
    <t>3. rok</t>
  </si>
  <si>
    <t>4. rok</t>
  </si>
  <si>
    <t>5. rok</t>
  </si>
  <si>
    <t>6. rok</t>
  </si>
  <si>
    <t>7. rok</t>
  </si>
  <si>
    <t>8. rok</t>
  </si>
  <si>
    <t>9. rok</t>
  </si>
  <si>
    <t>10. rok</t>
  </si>
  <si>
    <t>11. rok</t>
  </si>
  <si>
    <t>12. rok</t>
  </si>
  <si>
    <t>13. rok</t>
  </si>
  <si>
    <t>14. rok</t>
  </si>
  <si>
    <t>15. rok</t>
  </si>
  <si>
    <t>16. rok</t>
  </si>
  <si>
    <t>17. rok</t>
  </si>
  <si>
    <t>18. rok</t>
  </si>
  <si>
    <t>19. rok</t>
  </si>
  <si>
    <t>20. rok</t>
  </si>
  <si>
    <t>Diskontované hodnoty</t>
  </si>
  <si>
    <t xml:space="preserve"> Investiční náklady (výdaje v realizační fázi projektu)</t>
  </si>
  <si>
    <t>provozní výdaje</t>
  </si>
  <si>
    <t>Výsledek</t>
  </si>
  <si>
    <t>Položka</t>
  </si>
  <si>
    <t xml:space="preserve">Výdaje </t>
  </si>
  <si>
    <t xml:space="preserve">Příjmy </t>
  </si>
  <si>
    <t xml:space="preserve">vratka dotace </t>
  </si>
  <si>
    <t>(Výpočet maximální výše dotace u projektů vytvářejících příjmy v Kč)</t>
  </si>
  <si>
    <t>Referenční období (v letech)</t>
  </si>
  <si>
    <t xml:space="preserve">Diskontní sazba </t>
  </si>
  <si>
    <t>Zůstatková cena po uplynutí referenčního období</t>
  </si>
  <si>
    <t>Procento dotace projektu (dle výzvy)</t>
  </si>
  <si>
    <t xml:space="preserve"> Investiční náklady (výdaje v investiční fázi projektu)</t>
  </si>
  <si>
    <t>Čisté cash flow</t>
  </si>
  <si>
    <t>.rok</t>
  </si>
  <si>
    <t>SUM</t>
  </si>
  <si>
    <t>Základní vstupní parametry - doplňte žluté údaje a vstupní hodnoty</t>
  </si>
  <si>
    <t>Přiměřený zisk (aktuální swapová sazba navýšená o 100 bazických bodů z celkových nákladů na úhradu SOHZ)</t>
  </si>
  <si>
    <t>Kontrola překompenzace</t>
  </si>
  <si>
    <t>Pokyny pro vyplnění</t>
  </si>
  <si>
    <t>Pro zadání požadovaných hodnot slouží pouze žlutě označená pole. Ostatní pole jsou součtová a žadatel o podporu je nevyplňuje.</t>
  </si>
  <si>
    <t>K vyplnění a uložení je třeba verze MS EXCEL schopná pracovat se soubory s příponou .xslx.</t>
  </si>
  <si>
    <t>Pole</t>
  </si>
  <si>
    <t>Popis</t>
  </si>
  <si>
    <t>Míra dotace (%)</t>
  </si>
  <si>
    <t>Doba pověření v (letech)</t>
  </si>
  <si>
    <r>
      <t>Podlahová plocha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</si>
  <si>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Celková výměra započítávaná do ceny nájmu.</t>
  </si>
  <si>
    <t>% podíl dotace na celkových způsobilých výdajích investičních</t>
  </si>
  <si>
    <t>Údržba</t>
  </si>
  <si>
    <t>Míra spolufinancování z ERDF a státního rozpočtu</t>
  </si>
  <si>
    <t>Domovník</t>
  </si>
  <si>
    <t>Teplá voda</t>
  </si>
  <si>
    <t>Teplo</t>
  </si>
  <si>
    <t>Domovní odpad</t>
  </si>
  <si>
    <t>Úklid společných prostor</t>
  </si>
  <si>
    <t>Pojištění domu</t>
  </si>
  <si>
    <t>Vedení účetnictví</t>
  </si>
  <si>
    <t>Provoz</t>
  </si>
  <si>
    <t>Průměrná roční vyrovnávací platba</t>
  </si>
  <si>
    <t>Barevná Legenda</t>
  </si>
  <si>
    <t>Celkové způsobilé výdaje na hlavní aktivity projektu přepočtené na jeden m² podlahové plochy</t>
  </si>
  <si>
    <t>Doba realizace v letech</t>
  </si>
  <si>
    <t>Obec</t>
  </si>
  <si>
    <t>Nestátní nezisková organizace</t>
  </si>
  <si>
    <t>Církve</t>
  </si>
  <si>
    <t>Církevní organizace</t>
  </si>
  <si>
    <t>Celkové způsobilé výdaje - neinvestiční</t>
  </si>
  <si>
    <t>Prekompenzace je záporná a výsledná částka a následující kontrola překompenzace je o ní snížena</t>
  </si>
  <si>
    <t>Prekompenzace nepřesahuje 10% procentní limit z průměrné roční vyrovnávací platby a následující kontrola je o ní zvýšena</t>
  </si>
  <si>
    <t>Výše vratky</t>
  </si>
  <si>
    <t>Barevná legenda k níže uvedené kontrole překompenzace (sloupec L):</t>
  </si>
  <si>
    <t>Prekompenzace přesahuje 10% procentní limit z průměrné roční vyrovnávací platby a proto je vyčíslena vratka (do další kontroly je převedena částka ve výši 10% limitu z průměrné roční vyrovnávací platby.</t>
  </si>
  <si>
    <t>Provozní výdaje</t>
  </si>
  <si>
    <t>Provozní příjmy</t>
  </si>
  <si>
    <t>Žadatel o podporu vybírá z rolovacího seznamu své zařazení mezi podporovanými typy příjemců dle výzvy.</t>
  </si>
  <si>
    <t xml:space="preserve">Doba pověření výkonu služby obecného hospodářského zájmu sociální bydlení, která byla poskytovatelem dotace, stanovena na 20 let </t>
  </si>
  <si>
    <t>Nepřímé náklady</t>
  </si>
  <si>
    <t xml:space="preserve">Aktuální swapová sazba navýšená o 100 bazických bodů. </t>
  </si>
  <si>
    <t>Přiměřený zisk</t>
  </si>
  <si>
    <t>Příjmy z dotací a dalších veřejných zdrojů, přímo určené na sociální byty a doprovodné služby pořízené z projektu IROP.</t>
  </si>
  <si>
    <t xml:space="preserve">Provozní výdaje </t>
  </si>
  <si>
    <t>Žadatel o podporu uvádí celkový počet bytů v nemovitost užívaných pro účely poskytování služby obecného hospodářského zájmu sociální bydlení, které budou financovány v rámci žádosti o podporu IROP, které budou předány do užívání v jednom okamžiku.</t>
  </si>
  <si>
    <t>Veškeré účetně prokazatelné výdaje na údržbu pořízeného majetku zpomalující fyzické opatření, předcházející jeho následkům a odstraňující drobnější závady</t>
  </si>
  <si>
    <t xml:space="preserve">Veškeré účetně prokazatelné výdaje na opravy pořízeného majetku odstraňující částečného fyzického opotřebení nebo poškození za účelem uvedení do předchozího nebo provozuschopného stavu, a to i za použití jiných než původních materiálů, dílů, součástí nebo technologií pokud tím nedojde k technickému zhodnocení. </t>
  </si>
  <si>
    <t xml:space="preserve">Mzdové výdaje spojené s poskytování služeb sociálního pracovníka a domovníka. Veškeré mzdové náklady je nutné vztahovat pouze k části nemovitosti, která je využívána poskytovatelem k zajištění SOHZ sociální bydlení. </t>
  </si>
  <si>
    <t>Výdaje na úhradu SOHZ</t>
  </si>
  <si>
    <t>Mzdové výdaje</t>
  </si>
  <si>
    <t>Režijní výdaje spojené s provozem domu</t>
  </si>
  <si>
    <t>Výdaje na zajišťování údržby a oprav bytového fondu.</t>
  </si>
  <si>
    <t>Investiční výdaje</t>
  </si>
  <si>
    <t xml:space="preserve">Další dotační tituly, jiné podpory z veřejných zdrojů </t>
  </si>
  <si>
    <t>Jiné peněžní a nepeněžní příjmy</t>
  </si>
  <si>
    <t>Peněžní a nepeněžní příjmy plynoucí z činnosti poskytování SOHZ sociální bydlení (např. úroky z vedení bankovních účtů)</t>
  </si>
  <si>
    <t>Výdaje na pojištění domu, úklid venkovních i vnitřních prostor domu, revize výtahu, energie spotřebované ve společných částech domu</t>
  </si>
  <si>
    <t>Výdaje spojené s investicemi, které vedou k technickému znodnocení nemovitosti. Technické zhodnocení je dle zákona o účetnictví a zákona o dani z příjmů provedení veškerých nástaveb, přístaveb, stavebních úprav, rekonstrukcí a modernizací, pokud u daného majetku za dané účetní a zdaňovací období přesáhnou částku 40 000 Kč.</t>
  </si>
  <si>
    <t>Investice</t>
  </si>
  <si>
    <t>1.2.6</t>
  </si>
  <si>
    <t>Jiné peněžní a nepěněžní příjmy</t>
  </si>
  <si>
    <t xml:space="preserve">Výdaje které nelze přímo přiřadit k určitému výkonu (výrobku, službě) nýbrž je nutné je určitým způsobem rozpočítávat. Do kalkulace vstupuje maximálně 15 % z uvedených výdajů na úhradu SOHZ sociální bydlení. </t>
  </si>
  <si>
    <t>1.1.5.5</t>
  </si>
  <si>
    <t>1.1.5.6</t>
  </si>
  <si>
    <t>1.1.6.1</t>
  </si>
  <si>
    <t>1.1.6.2</t>
  </si>
  <si>
    <t>1.1.6.3</t>
  </si>
  <si>
    <t>1.1.6.4</t>
  </si>
  <si>
    <t>1.1.8</t>
  </si>
  <si>
    <t>Nepřímé náklady (15 % z 1.1.5 a 1.1.6)</t>
  </si>
  <si>
    <t>Zůstatková hodnota investice</t>
  </si>
  <si>
    <t>zůstatková hodnota investice</t>
  </si>
  <si>
    <t>Žadatel o podporu vyplňuje na listě "Vstupní data" zůstatkovou hodnotu investice pořízených aktiv ve 20 roce užívání.
Případné technické zhodnocení investice je nutné zohlednit v zůstatkové hodnotě, vzhledem ke skutečnosti, že dojde k prodloužení doby odepisování.
Uvádí se zůstatková hodnota investice za celkové způsobilé výdaje hrazené z dotace (90 - 95 % z položky 1.1  Celkové způsobilé výdaje) ve 20 roce užívání v podobě daňových odpisů.</t>
  </si>
  <si>
    <r>
      <t>Celkové způsobilé výdaje na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(buňka B15)</t>
    </r>
  </si>
  <si>
    <t xml:space="preserve">Data z listů jsou přenášena do navazujících listů sešitu a slouží pro výpočet kompenzace a zůstatkové diskontované výše dotace. </t>
  </si>
  <si>
    <t xml:space="preserve">Nezpůsobilé výdaje je možné zahrnovat pouze v části Rozpočet projektu na listě Vstupní data. 
V částech Provozoní výdaje a Provozní příjmy nelze zohledňovat výdaje a příjmy vztahující se k nezpůsobilým výdajům projektu. </t>
  </si>
  <si>
    <t>Vybrané nájemné, vybrané platby za služby</t>
  </si>
  <si>
    <r>
      <t>Vybrané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 (buňka B13)</t>
    </r>
  </si>
  <si>
    <t>Vybrané nájemné</t>
  </si>
  <si>
    <r>
      <t>Vybrané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</t>
    </r>
  </si>
  <si>
    <r>
      <t xml:space="preserve">Celkové způsobilé výdaje na hlavní aktivity projektu přepočtené na jeden m² podlahové plochy sociálního bytu přesáhují částku 29 979 Kč. 
</t>
    </r>
    <r>
      <rPr>
        <b/>
        <sz val="11"/>
        <color rgb="FF9C0006"/>
        <rFont val="Calibri"/>
        <family val="2"/>
        <charset val="238"/>
        <scheme val="minor"/>
      </rPr>
      <t>Kontrola pouze orientační</t>
    </r>
  </si>
  <si>
    <t>INTEGROVANÝ REGIONÁLNÍ OPERAČNÍ PROGRAM</t>
  </si>
  <si>
    <t xml:space="preserve">SPECIFICKÁ PRAVIDLA PRO ŽADATELE A PŘÍJEMCE INTEROVANÝCH PROJEKTŮ ITI </t>
  </si>
  <si>
    <t>SPECIFICKÝ CÍL 4.1</t>
  </si>
  <si>
    <t>PRŮBĚŽNÁ VÝZVA Č. 85</t>
  </si>
  <si>
    <t>MODEL VÝPOČTU KOMPENZAČNÍHO MECHANISMU</t>
  </si>
  <si>
    <t>PŘÍLOHA Č. 8</t>
  </si>
  <si>
    <t>Platnost od x. x. 2019</t>
  </si>
  <si>
    <t xml:space="preserve">Příjmy z dotací a dalších veřejných zdrojů mimo dotaci obdrženou v rámci IROP.
</t>
  </si>
  <si>
    <r>
      <t xml:space="preserve">Sazba, která odráží náklady příležitosti kapitálu pro investora, za které lze považovat ušlý výnos z nejlepšího alternativního projektu. Sazba je stanovena pověřovatelem ve výši 1,13 %. 
Diskontní sazba bude využita </t>
    </r>
    <r>
      <rPr>
        <u/>
        <sz val="11"/>
        <color theme="1"/>
        <rFont val="Calibri"/>
        <family val="2"/>
        <charset val="238"/>
        <scheme val="minor"/>
      </rPr>
      <t>vždy aktuální</t>
    </r>
    <r>
      <rPr>
        <sz val="11"/>
        <color theme="1"/>
        <rFont val="Calibri"/>
        <family val="2"/>
        <charset val="238"/>
        <scheme val="minor"/>
      </rPr>
      <t xml:space="preserve"> dle úpravy Sdělení o revizi metody stanovování referenčních a diskontních sazeb (Úřední věstník C 14, 19. 1. 2008, str. 6): http://ec.europa.eu/competition/state_aid/legislation/reference_rates.html
Výše uvedená sazba je platná od 1. 7. 2020
</t>
    </r>
  </si>
  <si>
    <r>
      <t>Žadatel o podporu uvedení hodnotu nájemného, kterou bude požadovat po nájemníkovi (maximální hodnota je 64,70 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</si>
  <si>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r>
      <t>suma vybraného nájemného a plateb za služby. Sjednané nájemné nesmí překročit limit stanovený MMR ve výši 64,70 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resp. vyšší limit, pokud bude v budoucnu ze strany MMR stanoven.</t>
    </r>
  </si>
  <si>
    <r>
      <t>Hodnota vybraného nájemného přesahuje maximální hodnotu 64,70 Kč/m</t>
    </r>
    <r>
      <rPr>
        <vertAlign val="superscript"/>
        <sz val="11"/>
        <color rgb="FF9C0006"/>
        <rFont val="Calibri"/>
        <family val="2"/>
        <charset val="238"/>
        <scheme val="minor"/>
      </rPr>
      <t>2</t>
    </r>
    <r>
      <rPr>
        <sz val="11"/>
        <color rgb="FF9C0006"/>
        <rFont val="Calibri"/>
        <family val="2"/>
        <charset val="238"/>
        <scheme val="minor"/>
      </rPr>
      <t>/měsíc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</si>
</sst>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&quot;Kč&quot;"/>
    <numFmt numFmtId="165" formatCode="#,##0.00\ _K_č"/>
    <numFmt numFmtId="166" formatCode="0.0%"/>
    <numFmt numFmtId="167" formatCode="#,##0.0"/>
    <numFmt numFmtId="168" formatCode="0.0"/>
    <numFmt numFmtId="169" formatCode="#,##0.0\ &quot;Kč&quot;"/>
  </numFmts>
  <fonts count="3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3"/>
      <name val="Arial"/>
      <family val="2"/>
      <charset val="238"/>
    </font>
    <font>
      <sz val="7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1"/>
      <color rgb="FF9C0006"/>
      <name val="Calibri"/>
      <family val="2"/>
      <charset val="238"/>
      <scheme val="minor"/>
    </font>
    <font>
      <b/>
      <sz val="11"/>
      <color rgb="FF9C0006"/>
      <name val="Calibri"/>
      <family val="2"/>
      <charset val="238"/>
      <scheme val="minor"/>
    </font>
    <font>
      <sz val="10"/>
      <name val="Arial"/>
      <family val="2"/>
      <charset val="238"/>
    </font>
    <font>
      <sz val="20"/>
      <name val="Cambria"/>
      <family val="1"/>
      <charset val="238"/>
    </font>
    <font>
      <sz val="10"/>
      <name val="Cambria"/>
      <family val="1"/>
      <charset val="238"/>
    </font>
    <font>
      <sz val="28"/>
      <name val="Cambria"/>
      <family val="1"/>
      <charset val="238"/>
    </font>
    <font>
      <b/>
      <sz val="23"/>
      <name val="Cambria"/>
      <family val="1"/>
      <charset val="238"/>
    </font>
    <font>
      <sz val="10"/>
      <name val="Calibri Light"/>
      <family val="1"/>
      <charset val="238"/>
      <scheme val="major"/>
    </font>
    <font>
      <sz val="12"/>
      <color theme="1"/>
      <name val="Cambria"/>
      <family val="1"/>
      <charset val="238"/>
    </font>
    <font>
      <u/>
      <sz val="11"/>
      <color theme="1"/>
      <name val="Calibri"/>
      <family val="2"/>
      <charset val="238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9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20" borderId="0" applyNumberFormat="0" applyBorder="0" applyAlignment="0" applyProtection="0"/>
    <xf numFmtId="0" fontId="25" fillId="0" borderId="0"/>
  </cellStyleXfs>
  <cellXfs count="215"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0" fillId="4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49" fontId="0" fillId="9" borderId="4" xfId="0" applyNumberFormat="1" applyFill="1" applyBorder="1" applyAlignment="1">
      <alignment vertical="center"/>
    </xf>
    <xf numFmtId="0" fontId="0" fillId="9" borderId="1" xfId="0" applyFill="1" applyBorder="1" applyAlignment="1">
      <alignment vertical="center" wrapText="1"/>
    </xf>
    <xf numFmtId="49" fontId="0" fillId="6" borderId="4" xfId="0" applyNumberFormat="1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49" fontId="0" fillId="5" borderId="4" xfId="0" applyNumberFormat="1" applyFill="1" applyBorder="1" applyAlignment="1">
      <alignment vertical="center"/>
    </xf>
    <xf numFmtId="0" fontId="0" fillId="5" borderId="1" xfId="0" applyFill="1" applyBorder="1" applyAlignment="1">
      <alignment vertical="center" wrapText="1"/>
    </xf>
    <xf numFmtId="49" fontId="0" fillId="7" borderId="4" xfId="0" applyNumberFormat="1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164" fontId="0" fillId="0" borderId="1" xfId="0" applyNumberFormat="1" applyBorder="1" applyAlignment="1">
      <alignment horizontal="right" wrapText="1"/>
    </xf>
    <xf numFmtId="0" fontId="0" fillId="0" borderId="1" xfId="0" applyFill="1" applyBorder="1" applyAlignment="1">
      <alignment horizontal="right" wrapText="1"/>
    </xf>
    <xf numFmtId="9" fontId="0" fillId="0" borderId="1" xfId="0" applyNumberFormat="1" applyBorder="1" applyAlignment="1">
      <alignment horizontal="right" wrapText="1"/>
    </xf>
    <xf numFmtId="10" fontId="0" fillId="0" borderId="1" xfId="0" applyNumberFormat="1" applyBorder="1" applyAlignment="1">
      <alignment horizontal="right"/>
    </xf>
    <xf numFmtId="3" fontId="8" fillId="0" borderId="1" xfId="0" applyNumberFormat="1" applyFont="1" applyBorder="1"/>
    <xf numFmtId="0" fontId="7" fillId="0" borderId="11" xfId="0" applyFont="1" applyFill="1" applyBorder="1" applyAlignment="1" applyProtection="1">
      <alignment horizontal="center" vertical="center"/>
    </xf>
    <xf numFmtId="3" fontId="0" fillId="0" borderId="11" xfId="0" applyNumberFormat="1" applyFont="1" applyFill="1" applyBorder="1" applyAlignment="1" applyProtection="1">
      <alignment horizontal="center" vertical="center"/>
    </xf>
    <xf numFmtId="3" fontId="10" fillId="0" borderId="11" xfId="0" applyNumberFormat="1" applyFont="1" applyFill="1" applyBorder="1" applyAlignment="1" applyProtection="1">
      <alignment horizontal="center" vertical="center"/>
    </xf>
    <xf numFmtId="0" fontId="8" fillId="0" borderId="0" xfId="0" applyFont="1"/>
    <xf numFmtId="0" fontId="11" fillId="0" borderId="0" xfId="0" applyFont="1" applyBorder="1" applyAlignment="1" applyProtection="1"/>
    <xf numFmtId="0" fontId="8" fillId="0" borderId="0" xfId="0" applyFo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center"/>
    </xf>
    <xf numFmtId="0" fontId="12" fillId="17" borderId="1" xfId="0" applyFont="1" applyFill="1" applyBorder="1" applyAlignment="1" applyProtection="1">
      <alignment horizontal="center" vertical="center" wrapText="1"/>
      <protection locked="0"/>
    </xf>
    <xf numFmtId="166" fontId="7" fillId="8" borderId="1" xfId="0" applyNumberFormat="1" applyFont="1" applyFill="1" applyBorder="1" applyAlignment="1" applyProtection="1">
      <alignment horizontal="center" vertical="center"/>
    </xf>
    <xf numFmtId="0" fontId="7" fillId="16" borderId="2" xfId="0" applyFont="1" applyFill="1" applyBorder="1" applyAlignment="1" applyProtection="1">
      <alignment horizontal="left" vertical="center"/>
    </xf>
    <xf numFmtId="0" fontId="7" fillId="16" borderId="12" xfId="0" applyFont="1" applyFill="1" applyBorder="1" applyAlignment="1" applyProtection="1">
      <alignment horizontal="left" vertical="center"/>
    </xf>
    <xf numFmtId="0" fontId="7" fillId="16" borderId="3" xfId="0" applyFont="1" applyFill="1" applyBorder="1" applyAlignment="1" applyProtection="1">
      <alignment horizontal="left" vertical="center"/>
    </xf>
    <xf numFmtId="0" fontId="8" fillId="0" borderId="0" xfId="0" applyFont="1" applyFill="1"/>
    <xf numFmtId="0" fontId="6" fillId="0" borderId="0" xfId="0" applyFont="1" applyFill="1" applyAlignment="1" applyProtection="1">
      <alignment horizontal="left"/>
    </xf>
    <xf numFmtId="0" fontId="5" fillId="16" borderId="1" xfId="0" applyFont="1" applyFill="1" applyBorder="1"/>
    <xf numFmtId="167" fontId="8" fillId="0" borderId="0" xfId="0" applyNumberFormat="1" applyFont="1"/>
    <xf numFmtId="0" fontId="5" fillId="16" borderId="1" xfId="0" applyFont="1" applyFill="1" applyBorder="1" applyAlignment="1">
      <alignment horizontal="right"/>
    </xf>
    <xf numFmtId="0" fontId="16" fillId="0" borderId="0" xfId="0" applyFont="1" applyFill="1" applyBorder="1"/>
    <xf numFmtId="167" fontId="14" fillId="0" borderId="0" xfId="0" applyNumberFormat="1" applyFont="1" applyFill="1" applyBorder="1" applyAlignment="1" applyProtection="1">
      <alignment horizontal="center" vertical="center"/>
    </xf>
    <xf numFmtId="167" fontId="14" fillId="8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Protection="1"/>
    <xf numFmtId="167" fontId="8" fillId="0" borderId="0" xfId="0" applyNumberFormat="1" applyFont="1" applyFill="1" applyProtection="1"/>
    <xf numFmtId="3" fontId="6" fillId="0" borderId="0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wrapText="1"/>
      <protection locked="0"/>
    </xf>
    <xf numFmtId="0" fontId="0" fillId="10" borderId="1" xfId="0" applyFill="1" applyBorder="1" applyAlignment="1">
      <alignment horizontal="right" wrapText="1"/>
    </xf>
    <xf numFmtId="164" fontId="0" fillId="10" borderId="1" xfId="0" applyNumberFormat="1" applyFill="1" applyBorder="1" applyAlignment="1">
      <alignment vertical="center"/>
    </xf>
    <xf numFmtId="0" fontId="0" fillId="3" borderId="7" xfId="0" applyFill="1" applyBorder="1" applyAlignment="1">
      <alignment wrapText="1"/>
    </xf>
    <xf numFmtId="165" fontId="0" fillId="10" borderId="1" xfId="0" applyNumberFormat="1" applyFill="1" applyBorder="1" applyAlignment="1">
      <alignment vertical="center"/>
    </xf>
    <xf numFmtId="164" fontId="0" fillId="10" borderId="5" xfId="0" applyNumberFormat="1" applyFill="1" applyBorder="1" applyAlignment="1">
      <alignment vertical="center"/>
    </xf>
    <xf numFmtId="49" fontId="0" fillId="3" borderId="4" xfId="0" applyNumberFormat="1" applyFill="1" applyBorder="1" applyAlignment="1">
      <alignment vertical="center"/>
    </xf>
    <xf numFmtId="49" fontId="0" fillId="3" borderId="6" xfId="0" applyNumberFormat="1" applyFill="1" applyBorder="1" applyAlignment="1">
      <alignment vertical="center"/>
    </xf>
    <xf numFmtId="0" fontId="1" fillId="15" borderId="7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10" borderId="1" xfId="0" applyFill="1" applyBorder="1" applyAlignment="1">
      <alignment vertical="center" wrapText="1"/>
    </xf>
    <xf numFmtId="0" fontId="5" fillId="16" borderId="13" xfId="0" applyFont="1" applyFill="1" applyBorder="1"/>
    <xf numFmtId="0" fontId="5" fillId="16" borderId="16" xfId="0" applyFont="1" applyFill="1" applyBorder="1" applyAlignment="1" applyProtection="1">
      <alignment horizontal="center" vertical="center" wrapText="1"/>
    </xf>
    <xf numFmtId="0" fontId="13" fillId="16" borderId="14" xfId="0" applyFont="1" applyFill="1" applyBorder="1" applyAlignment="1" applyProtection="1">
      <alignment horizontal="center" vertical="center" wrapText="1"/>
    </xf>
    <xf numFmtId="0" fontId="15" fillId="16" borderId="2" xfId="0" applyFont="1" applyFill="1" applyBorder="1" applyAlignment="1" applyProtection="1">
      <alignment horizontal="left" vertical="center"/>
    </xf>
    <xf numFmtId="0" fontId="5" fillId="16" borderId="15" xfId="0" applyFont="1" applyFill="1" applyBorder="1" applyAlignment="1" applyProtection="1">
      <alignment horizontal="center" vertical="center" wrapText="1"/>
    </xf>
    <xf numFmtId="0" fontId="5" fillId="16" borderId="21" xfId="0" applyFont="1" applyFill="1" applyBorder="1" applyAlignment="1" applyProtection="1">
      <alignment horizontal="center" vertical="center" wrapText="1"/>
    </xf>
    <xf numFmtId="0" fontId="5" fillId="16" borderId="24" xfId="0" applyFont="1" applyFill="1" applyBorder="1" applyAlignment="1" applyProtection="1">
      <alignment horizontal="center" vertical="center" wrapText="1"/>
    </xf>
    <xf numFmtId="168" fontId="7" fillId="8" borderId="1" xfId="0" applyNumberFormat="1" applyFont="1" applyFill="1" applyBorder="1" applyAlignment="1" applyProtection="1">
      <alignment horizontal="center" vertical="center"/>
    </xf>
    <xf numFmtId="10" fontId="0" fillId="0" borderId="1" xfId="0" applyNumberFormat="1" applyBorder="1" applyAlignment="1">
      <alignment horizontal="right" vertical="center" wrapText="1"/>
    </xf>
    <xf numFmtId="164" fontId="0" fillId="0" borderId="0" xfId="0" applyNumberFormat="1"/>
    <xf numFmtId="0" fontId="0" fillId="8" borderId="1" xfId="0" applyFill="1" applyBorder="1" applyAlignment="1">
      <alignment horizontal="left" vertical="center" wrapText="1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165" fontId="0" fillId="0" borderId="1" xfId="0" applyNumberFormat="1" applyBorder="1" applyAlignment="1">
      <alignment vertical="center"/>
    </xf>
    <xf numFmtId="0" fontId="0" fillId="0" borderId="26" xfId="0" applyBorder="1"/>
    <xf numFmtId="0" fontId="0" fillId="0" borderId="27" xfId="0" applyBorder="1"/>
    <xf numFmtId="164" fontId="0" fillId="3" borderId="1" xfId="0" applyNumberFormat="1" applyFill="1" applyBorder="1" applyAlignment="1">
      <alignment wrapText="1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0" fillId="0" borderId="5" xfId="0" applyBorder="1" applyAlignment="1">
      <alignment vertical="center"/>
    </xf>
    <xf numFmtId="49" fontId="0" fillId="6" borderId="6" xfId="0" applyNumberFormat="1" applyFill="1" applyBorder="1" applyAlignment="1">
      <alignment vertical="center"/>
    </xf>
    <xf numFmtId="0" fontId="0" fillId="6" borderId="7" xfId="0" applyFill="1" applyBorder="1" applyAlignment="1">
      <alignment vertical="center" wrapText="1"/>
    </xf>
    <xf numFmtId="165" fontId="0" fillId="0" borderId="7" xfId="0" applyNumberFormat="1" applyBorder="1" applyAlignment="1">
      <alignment vertical="center"/>
    </xf>
    <xf numFmtId="165" fontId="0" fillId="10" borderId="7" xfId="0" applyNumberForma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12" borderId="1" xfId="0" applyFont="1" applyFill="1" applyBorder="1" applyAlignment="1">
      <alignment vertical="center" wrapText="1"/>
    </xf>
    <xf numFmtId="164" fontId="0" fillId="12" borderId="1" xfId="0" applyNumberFormat="1" applyFont="1" applyFill="1" applyBorder="1" applyAlignment="1">
      <alignment vertical="center" wrapText="1"/>
    </xf>
    <xf numFmtId="164" fontId="0" fillId="10" borderId="1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 wrapText="1"/>
    </xf>
    <xf numFmtId="164" fontId="0" fillId="4" borderId="1" xfId="0" applyNumberFormat="1" applyFont="1" applyFill="1" applyBorder="1" applyAlignment="1">
      <alignment vertical="center" wrapText="1"/>
    </xf>
    <xf numFmtId="49" fontId="0" fillId="13" borderId="9" xfId="0" applyNumberFormat="1" applyFont="1" applyFill="1" applyBorder="1" applyAlignment="1">
      <alignment vertical="center"/>
    </xf>
    <xf numFmtId="0" fontId="0" fillId="13" borderId="10" xfId="0" applyFont="1" applyFill="1" applyBorder="1" applyAlignment="1">
      <alignment vertical="center" wrapText="1"/>
    </xf>
    <xf numFmtId="164" fontId="0" fillId="13" borderId="10" xfId="0" applyNumberFormat="1" applyFont="1" applyFill="1" applyBorder="1" applyAlignment="1">
      <alignment vertical="center" wrapText="1"/>
    </xf>
    <xf numFmtId="49" fontId="0" fillId="12" borderId="4" xfId="0" applyNumberFormat="1" applyFont="1" applyFill="1" applyBorder="1" applyAlignment="1">
      <alignment vertical="center"/>
    </xf>
    <xf numFmtId="164" fontId="0" fillId="10" borderId="5" xfId="0" applyNumberFormat="1" applyFont="1" applyFill="1" applyBorder="1" applyAlignment="1">
      <alignment vertical="center"/>
    </xf>
    <xf numFmtId="164" fontId="0" fillId="12" borderId="5" xfId="0" applyNumberFormat="1" applyFont="1" applyFill="1" applyBorder="1" applyAlignment="1">
      <alignment vertical="center" wrapText="1"/>
    </xf>
    <xf numFmtId="49" fontId="0" fillId="4" borderId="4" xfId="0" applyNumberFormat="1" applyFont="1" applyFill="1" applyBorder="1" applyAlignment="1">
      <alignment vertical="center"/>
    </xf>
    <xf numFmtId="49" fontId="0" fillId="12" borderId="6" xfId="0" applyNumberFormat="1" applyFont="1" applyFill="1" applyBorder="1" applyAlignment="1">
      <alignment vertical="center"/>
    </xf>
    <xf numFmtId="0" fontId="0" fillId="12" borderId="7" xfId="0" applyFont="1" applyFill="1" applyBorder="1" applyAlignment="1">
      <alignment vertical="center" wrapText="1"/>
    </xf>
    <xf numFmtId="164" fontId="0" fillId="12" borderId="7" xfId="0" applyNumberFormat="1" applyFont="1" applyFill="1" applyBorder="1" applyAlignment="1">
      <alignment vertical="center" wrapText="1"/>
    </xf>
    <xf numFmtId="164" fontId="0" fillId="12" borderId="8" xfId="0" applyNumberFormat="1" applyFont="1" applyFill="1" applyBorder="1" applyAlignment="1">
      <alignment vertical="center" wrapText="1"/>
    </xf>
    <xf numFmtId="0" fontId="17" fillId="0" borderId="26" xfId="0" applyFont="1" applyFill="1" applyBorder="1" applyAlignment="1">
      <alignment vertical="center"/>
    </xf>
    <xf numFmtId="0" fontId="17" fillId="0" borderId="26" xfId="0" applyFont="1" applyFill="1" applyBorder="1" applyAlignment="1">
      <alignment horizontal="center" vertical="center"/>
    </xf>
    <xf numFmtId="49" fontId="0" fillId="14" borderId="9" xfId="0" applyNumberFormat="1" applyFill="1" applyBorder="1" applyAlignment="1">
      <alignment vertical="center"/>
    </xf>
    <xf numFmtId="0" fontId="0" fillId="14" borderId="10" xfId="0" applyFill="1" applyBorder="1" applyAlignment="1">
      <alignment wrapText="1"/>
    </xf>
    <xf numFmtId="164" fontId="0" fillId="14" borderId="10" xfId="0" applyNumberFormat="1" applyFill="1" applyBorder="1" applyAlignment="1">
      <alignment wrapText="1"/>
    </xf>
    <xf numFmtId="164" fontId="0" fillId="3" borderId="7" xfId="0" applyNumberFormat="1" applyFill="1" applyBorder="1" applyAlignment="1">
      <alignment wrapText="1"/>
    </xf>
    <xf numFmtId="9" fontId="0" fillId="0" borderId="1" xfId="0" applyNumberFormat="1" applyBorder="1"/>
    <xf numFmtId="3" fontId="0" fillId="0" borderId="0" xfId="0" applyNumberFormat="1" applyFont="1" applyFill="1" applyBorder="1" applyAlignment="1" applyProtection="1">
      <alignment horizontal="right"/>
      <protection locked="0"/>
    </xf>
    <xf numFmtId="164" fontId="0" fillId="0" borderId="13" xfId="0" applyNumberFormat="1" applyFont="1" applyFill="1" applyBorder="1" applyAlignment="1" applyProtection="1">
      <alignment horizontal="right"/>
      <protection locked="0"/>
    </xf>
    <xf numFmtId="164" fontId="0" fillId="0" borderId="1" xfId="0" applyNumberFormat="1" applyFont="1" applyFill="1" applyBorder="1" applyAlignment="1" applyProtection="1">
      <alignment horizontal="right"/>
      <protection locked="0"/>
    </xf>
    <xf numFmtId="164" fontId="0" fillId="0" borderId="2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0" borderId="4" xfId="0" applyNumberFormat="1" applyFont="1" applyFill="1" applyBorder="1" applyAlignment="1" applyProtection="1">
      <alignment horizontal="right"/>
      <protection locked="0"/>
    </xf>
    <xf numFmtId="164" fontId="0" fillId="0" borderId="5" xfId="0" applyNumberFormat="1" applyFont="1" applyFill="1" applyBorder="1" applyAlignment="1" applyProtection="1">
      <alignment horizontal="right"/>
      <protection locked="0"/>
    </xf>
    <xf numFmtId="164" fontId="0" fillId="0" borderId="4" xfId="0" applyNumberFormat="1" applyFont="1" applyFill="1" applyBorder="1" applyAlignment="1" applyProtection="1">
      <alignment horizontal="right"/>
    </xf>
    <xf numFmtId="164" fontId="0" fillId="0" borderId="1" xfId="0" applyNumberFormat="1" applyFont="1" applyFill="1" applyBorder="1" applyAlignment="1" applyProtection="1">
      <alignment horizontal="right" vertical="center"/>
    </xf>
    <xf numFmtId="164" fontId="7" fillId="0" borderId="2" xfId="0" applyNumberFormat="1" applyFont="1" applyFill="1" applyBorder="1" applyAlignment="1" applyProtection="1">
      <alignment horizontal="right"/>
    </xf>
    <xf numFmtId="164" fontId="7" fillId="0" borderId="0" xfId="0" applyNumberFormat="1" applyFont="1" applyFill="1" applyBorder="1" applyAlignment="1" applyProtection="1">
      <alignment horizontal="right" vertical="center"/>
    </xf>
    <xf numFmtId="164" fontId="8" fillId="0" borderId="0" xfId="0" applyNumberFormat="1" applyFont="1" applyAlignment="1">
      <alignment horizontal="right"/>
    </xf>
    <xf numFmtId="164" fontId="7" fillId="0" borderId="1" xfId="0" applyNumberFormat="1" applyFont="1" applyFill="1" applyBorder="1" applyAlignment="1" applyProtection="1">
      <alignment horizontal="right" vertical="center"/>
    </xf>
    <xf numFmtId="164" fontId="9" fillId="0" borderId="1" xfId="0" applyNumberFormat="1" applyFont="1" applyFill="1" applyBorder="1" applyAlignment="1" applyProtection="1">
      <alignment horizontal="right" vertical="center" wrapText="1"/>
    </xf>
    <xf numFmtId="169" fontId="7" fillId="17" borderId="1" xfId="0" applyNumberFormat="1" applyFont="1" applyFill="1" applyBorder="1" applyAlignment="1" applyProtection="1">
      <alignment horizontal="right" vertical="center"/>
      <protection locked="0"/>
    </xf>
    <xf numFmtId="49" fontId="1" fillId="11" borderId="22" xfId="0" applyNumberFormat="1" applyFont="1" applyFill="1" applyBorder="1" applyAlignment="1">
      <alignment vertical="center"/>
    </xf>
    <xf numFmtId="0" fontId="1" fillId="11" borderId="13" xfId="0" applyFont="1" applyFill="1" applyBorder="1" applyAlignment="1">
      <alignment vertical="center" wrapText="1"/>
    </xf>
    <xf numFmtId="165" fontId="0" fillId="0" borderId="13" xfId="0" applyNumberFormat="1" applyBorder="1" applyAlignment="1">
      <alignment vertical="center"/>
    </xf>
    <xf numFmtId="165" fontId="0" fillId="0" borderId="13" xfId="0" applyNumberForma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3" xfId="0" applyBorder="1" applyAlignment="1">
      <alignment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164" fontId="0" fillId="8" borderId="1" xfId="0" applyNumberFormat="1" applyFont="1" applyFill="1" applyBorder="1" applyAlignment="1" applyProtection="1">
      <alignment horizontal="right"/>
      <protection locked="0"/>
    </xf>
    <xf numFmtId="164" fontId="8" fillId="0" borderId="0" xfId="0" applyNumberFormat="1" applyFont="1"/>
    <xf numFmtId="164" fontId="0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0" fontId="5" fillId="16" borderId="18" xfId="0" applyFont="1" applyFill="1" applyBorder="1" applyAlignment="1" applyProtection="1">
      <alignment horizontal="center" vertical="center" wrapText="1"/>
    </xf>
    <xf numFmtId="0" fontId="5" fillId="16" borderId="19" xfId="0" applyFont="1" applyFill="1" applyBorder="1" applyAlignment="1" applyProtection="1">
      <alignment horizontal="center" vertical="center" wrapText="1"/>
    </xf>
    <xf numFmtId="0" fontId="5" fillId="16" borderId="20" xfId="0" applyFont="1" applyFill="1" applyBorder="1" applyAlignment="1" applyProtection="1">
      <alignment horizontal="center" vertical="center" wrapText="1"/>
    </xf>
    <xf numFmtId="164" fontId="0" fillId="0" borderId="9" xfId="0" applyNumberFormat="1" applyFont="1" applyFill="1" applyBorder="1" applyAlignment="1" applyProtection="1">
      <alignment horizontal="right"/>
    </xf>
    <xf numFmtId="164" fontId="0" fillId="0" borderId="10" xfId="0" applyNumberFormat="1" applyFont="1" applyFill="1" applyBorder="1" applyAlignment="1" applyProtection="1">
      <alignment horizontal="right"/>
    </xf>
    <xf numFmtId="164" fontId="7" fillId="0" borderId="28" xfId="0" applyNumberFormat="1" applyFont="1" applyFill="1" applyBorder="1" applyAlignment="1" applyProtection="1">
      <alignment horizontal="right"/>
    </xf>
    <xf numFmtId="164" fontId="0" fillId="0" borderId="10" xfId="0" applyNumberFormat="1" applyFon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0" fontId="0" fillId="0" borderId="0" xfId="0" applyFill="1"/>
    <xf numFmtId="0" fontId="6" fillId="0" borderId="0" xfId="0" applyFont="1" applyFill="1" applyBorder="1" applyAlignment="1" applyProtection="1">
      <alignment horizontal="left"/>
    </xf>
    <xf numFmtId="0" fontId="5" fillId="16" borderId="15" xfId="0" applyFont="1" applyFill="1" applyBorder="1" applyAlignment="1" applyProtection="1">
      <alignment horizontal="center" vertical="center" wrapText="1"/>
    </xf>
    <xf numFmtId="0" fontId="5" fillId="16" borderId="17" xfId="0" applyFont="1" applyFill="1" applyBorder="1" applyAlignment="1" applyProtection="1">
      <alignment horizontal="center" vertical="center" wrapText="1"/>
    </xf>
    <xf numFmtId="0" fontId="5" fillId="16" borderId="1" xfId="0" applyFont="1" applyFill="1" applyBorder="1"/>
    <xf numFmtId="0" fontId="5" fillId="16" borderId="2" xfId="0" applyFont="1" applyFill="1" applyBorder="1"/>
    <xf numFmtId="10" fontId="7" fillId="8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0" fillId="3" borderId="29" xfId="0" applyNumberFormat="1" applyFill="1" applyBorder="1" applyAlignment="1">
      <alignment vertical="center"/>
    </xf>
    <xf numFmtId="0" fontId="0" fillId="3" borderId="30" xfId="0" applyFill="1" applyBorder="1" applyAlignment="1">
      <alignment wrapText="1"/>
    </xf>
    <xf numFmtId="164" fontId="0" fillId="10" borderId="30" xfId="0" applyNumberFormat="1" applyFill="1" applyBorder="1" applyAlignment="1">
      <alignment vertical="center"/>
    </xf>
    <xf numFmtId="164" fontId="0" fillId="0" borderId="1" xfId="0" applyNumberFormat="1" applyBorder="1" applyAlignment="1">
      <alignment horizontal="right" vertical="center" wrapText="1"/>
    </xf>
    <xf numFmtId="164" fontId="0" fillId="8" borderId="1" xfId="0" applyNumberFormat="1" applyFont="1" applyFill="1" applyBorder="1" applyAlignment="1" applyProtection="1">
      <alignment horizontal="right"/>
    </xf>
    <xf numFmtId="164" fontId="17" fillId="0" borderId="26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left" vertical="center" wrapText="1"/>
    </xf>
    <xf numFmtId="164" fontId="0" fillId="0" borderId="29" xfId="0" applyNumberFormat="1" applyFont="1" applyFill="1" applyBorder="1" applyAlignment="1" applyProtection="1">
      <alignment horizontal="right"/>
      <protection locked="0"/>
    </xf>
    <xf numFmtId="164" fontId="0" fillId="0" borderId="30" xfId="0" applyNumberFormat="1" applyFont="1" applyFill="1" applyBorder="1" applyAlignment="1" applyProtection="1">
      <alignment horizontal="right"/>
      <protection locked="0"/>
    </xf>
    <xf numFmtId="164" fontId="0" fillId="0" borderId="31" xfId="0" applyNumberFormat="1" applyFont="1" applyFill="1" applyBorder="1" applyAlignment="1" applyProtection="1">
      <alignment horizontal="right"/>
      <protection locked="0"/>
    </xf>
    <xf numFmtId="164" fontId="0" fillId="0" borderId="33" xfId="0" applyNumberFormat="1" applyFont="1" applyFill="1" applyBorder="1" applyAlignment="1" applyProtection="1">
      <alignment horizontal="right"/>
      <protection locked="0"/>
    </xf>
    <xf numFmtId="164" fontId="0" fillId="0" borderId="8" xfId="0" applyNumberFormat="1" applyFill="1" applyBorder="1" applyAlignment="1">
      <alignment vertical="center"/>
    </xf>
    <xf numFmtId="164" fontId="0" fillId="14" borderId="34" xfId="0" applyNumberFormat="1" applyFill="1" applyBorder="1" applyAlignment="1">
      <alignment wrapText="1"/>
    </xf>
    <xf numFmtId="164" fontId="0" fillId="10" borderId="31" xfId="0" applyNumberFormat="1" applyFill="1" applyBorder="1" applyAlignment="1">
      <alignment vertical="center"/>
    </xf>
    <xf numFmtId="164" fontId="0" fillId="13" borderId="34" xfId="0" applyNumberFormat="1" applyFont="1" applyFill="1" applyBorder="1" applyAlignment="1">
      <alignment vertical="center" wrapText="1"/>
    </xf>
    <xf numFmtId="0" fontId="25" fillId="0" borderId="0" xfId="4" applyFont="1"/>
    <xf numFmtId="0" fontId="25" fillId="0" borderId="0" xfId="4"/>
    <xf numFmtId="0" fontId="27" fillId="0" borderId="0" xfId="4" applyFont="1"/>
    <xf numFmtId="0" fontId="28" fillId="0" borderId="0" xfId="4" applyFont="1" applyAlignment="1">
      <alignment horizontal="center" wrapText="1"/>
    </xf>
    <xf numFmtId="0" fontId="30" fillId="0" borderId="0" xfId="4" applyFont="1"/>
    <xf numFmtId="0" fontId="26" fillId="0" borderId="0" xfId="4" applyFont="1" applyAlignment="1">
      <alignment horizontal="center" wrapText="1"/>
    </xf>
    <xf numFmtId="0" fontId="29" fillId="0" borderId="0" xfId="4" applyFont="1" applyAlignment="1">
      <alignment horizontal="center"/>
    </xf>
    <xf numFmtId="0" fontId="31" fillId="21" borderId="0" xfId="0" applyFont="1" applyFill="1"/>
    <xf numFmtId="0" fontId="25" fillId="0" borderId="0" xfId="4" applyAlignment="1">
      <alignment horizontal="center" vertical="center"/>
    </xf>
    <xf numFmtId="0" fontId="26" fillId="0" borderId="0" xfId="4" applyFont="1" applyAlignment="1">
      <alignment horizontal="center"/>
    </xf>
    <xf numFmtId="0" fontId="27" fillId="0" borderId="0" xfId="4" applyFont="1" applyAlignment="1">
      <alignment horizontal="center"/>
    </xf>
    <xf numFmtId="0" fontId="28" fillId="0" borderId="0" xfId="4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10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19" fillId="18" borderId="1" xfId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0" fillId="16" borderId="1" xfId="0" applyFont="1" applyFill="1" applyBorder="1" applyAlignment="1" applyProtection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 applyProtection="1">
      <alignment horizontal="center"/>
    </xf>
    <xf numFmtId="0" fontId="7" fillId="16" borderId="2" xfId="0" applyFont="1" applyFill="1" applyBorder="1" applyAlignment="1" applyProtection="1">
      <alignment horizontal="left" vertical="center"/>
    </xf>
    <xf numFmtId="0" fontId="7" fillId="16" borderId="12" xfId="0" applyFont="1" applyFill="1" applyBorder="1" applyAlignment="1" applyProtection="1">
      <alignment horizontal="left" vertical="center"/>
    </xf>
    <xf numFmtId="0" fontId="7" fillId="16" borderId="3" xfId="0" applyFont="1" applyFill="1" applyBorder="1" applyAlignment="1" applyProtection="1">
      <alignment horizontal="left" vertical="center"/>
    </xf>
    <xf numFmtId="0" fontId="7" fillId="16" borderId="1" xfId="0" applyFont="1" applyFill="1" applyBorder="1" applyAlignment="1" applyProtection="1">
      <alignment horizontal="left" vertical="center"/>
    </xf>
    <xf numFmtId="164" fontId="7" fillId="0" borderId="15" xfId="0" applyNumberFormat="1" applyFont="1" applyFill="1" applyBorder="1" applyAlignment="1" applyProtection="1">
      <alignment horizontal="right" vertical="center"/>
    </xf>
    <xf numFmtId="164" fontId="7" fillId="0" borderId="16" xfId="0" applyNumberFormat="1" applyFont="1" applyFill="1" applyBorder="1" applyAlignment="1" applyProtection="1">
      <alignment horizontal="right" vertical="center"/>
    </xf>
    <xf numFmtId="164" fontId="7" fillId="0" borderId="17" xfId="0" applyNumberFormat="1" applyFont="1" applyFill="1" applyBorder="1" applyAlignment="1" applyProtection="1">
      <alignment horizontal="right" vertical="center"/>
    </xf>
    <xf numFmtId="164" fontId="7" fillId="0" borderId="32" xfId="0" applyNumberFormat="1" applyFont="1" applyFill="1" applyBorder="1" applyAlignment="1" applyProtection="1">
      <alignment horizontal="right" vertical="center"/>
    </xf>
    <xf numFmtId="0" fontId="7" fillId="16" borderId="1" xfId="0" applyFont="1" applyFill="1" applyBorder="1" applyAlignment="1" applyProtection="1">
      <alignment horizontal="center" vertical="center"/>
    </xf>
    <xf numFmtId="0" fontId="6" fillId="16" borderId="18" xfId="0" applyFont="1" applyFill="1" applyBorder="1" applyAlignment="1" applyProtection="1">
      <alignment horizontal="center" vertical="center"/>
    </xf>
    <xf numFmtId="0" fontId="6" fillId="16" borderId="19" xfId="0" applyFont="1" applyFill="1" applyBorder="1" applyAlignment="1" applyProtection="1">
      <alignment horizontal="center" vertical="center"/>
    </xf>
    <xf numFmtId="0" fontId="6" fillId="16" borderId="20" xfId="0" applyFont="1" applyFill="1" applyBorder="1" applyAlignment="1" applyProtection="1">
      <alignment horizontal="center" vertical="center"/>
    </xf>
    <xf numFmtId="0" fontId="14" fillId="16" borderId="1" xfId="0" applyFont="1" applyFill="1" applyBorder="1" applyAlignment="1" applyProtection="1">
      <alignment horizontal="center" vertical="center"/>
    </xf>
    <xf numFmtId="0" fontId="22" fillId="20" borderId="1" xfId="3" applyFont="1" applyBorder="1" applyAlignment="1" applyProtection="1">
      <alignment horizontal="center" vertical="center" wrapText="1"/>
    </xf>
    <xf numFmtId="0" fontId="22" fillId="19" borderId="1" xfId="2" applyFont="1" applyBorder="1" applyAlignment="1" applyProtection="1">
      <alignment horizontal="center" vertical="center" wrapText="1"/>
    </xf>
    <xf numFmtId="0" fontId="22" fillId="18" borderId="1" xfId="1" applyFont="1" applyBorder="1" applyAlignment="1" applyProtection="1">
      <alignment horizontal="center" vertical="center" wrapText="1"/>
    </xf>
  </cellXfs>
  <cellStyles count="5">
    <cellStyle name="Neutrální" xfId="3" builtinId="28"/>
    <cellStyle name="Normální" xfId="0" builtinId="0"/>
    <cellStyle name="Normální 2 2" xfId="4"/>
    <cellStyle name="Správně" xfId="2" builtinId="26"/>
    <cellStyle name="Špatně" xfId="1" builtinId="27"/>
  </cellStyles>
  <dxfs count="8">
    <dxf>
      <font>
        <color theme="1"/>
      </font>
      <fill>
        <patternFill>
          <bgColor rgb="FFFFEB9C"/>
        </patternFill>
      </fill>
    </dxf>
    <dxf>
      <font>
        <color auto="1"/>
      </font>
      <fill>
        <patternFill>
          <bgColor rgb="FFFFC7CE"/>
        </patternFill>
      </fill>
    </dxf>
    <dxf>
      <font>
        <color theme="1"/>
      </font>
      <fill>
        <patternFill>
          <bgColor rgb="FFC6EFCE"/>
        </patternFill>
      </fill>
    </dxf>
    <dxf>
      <font>
        <b/>
        <i val="0"/>
        <condense val="0"/>
        <extend val="0"/>
        <u/>
        <sz val="1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  <u/>
        <sz val="10"/>
      </font>
      <fill>
        <patternFill patternType="solid">
          <fgColor indexed="26"/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581025</xdr:colOff>
      <xdr:row>0</xdr:row>
      <xdr:rowOff>0</xdr:rowOff>
    </xdr:from>
    <xdr:to>
      <xdr:col>10</xdr:col>
      <xdr:colOff>371475</xdr:colOff>
      <xdr:row>3</xdr:row>
      <xdr:rowOff>97155</xdr:rowOff>
    </xdr:to>
    <xdr:pic>
      <xdr:nvPicPr>
        <xdr:cNvPr id="2" name="Obrázek 1" descr="\\nt1\O\Loga 2014_2020\IROP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0"/>
          <a:ext cx="4057650" cy="6686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F/IROP/30%20-%20Ve&#345;ejn&#225;%20podpora/VP%20v%20SC/SC%202.1%20a%202.3/soci&#225;ln&#237;%20bydlen&#237;/PoA%20a%20MODELY%20A,%20B%20-%20fin&#225;ln&#237;/Kopie%20-%20P9_A_Model_doba_pov&#283;&#345;en&#237;_35%20v&#253;zva%20SC%202%201%20v%201%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Vstupní data"/>
      <sheetName val="Financni toky"/>
      <sheetName val="Čisté ušetř. nákl. - Kompenzace"/>
      <sheetName val="Čistý souč. zůstatek dotace"/>
      <sheetName val="Financni toky měsíční"/>
      <sheetName val="Čisté uš. náklady měsíční"/>
      <sheetName val="Čistá souč. dotace měsíční"/>
      <sheetName val="Vypočet dotace"/>
      <sheetName val="Seznam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E4" t="str">
            <v>Obec</v>
          </cell>
        </row>
        <row r="5">
          <cell r="E5" t="str">
            <v>Nestátní nezisková organizace</v>
          </cell>
        </row>
        <row r="6">
          <cell r="E6" t="str">
            <v>Církve</v>
          </cell>
        </row>
        <row r="7">
          <cell r="E7" t="str">
            <v>Církevní organizace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activeCell="A22" sqref="A22:N22"/>
    </sheetView>
  </sheetViews>
  <sheetFormatPr defaultRowHeight="15" x14ac:dyDescent="0.25"/>
  <sheetData>
    <row r="1" spans="1:14" x14ac:dyDescent="0.25">
      <c r="A1" s="180"/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</row>
    <row r="2" spans="1:14" x14ac:dyDescent="0.25">
      <c r="A2" s="180"/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</row>
    <row r="3" spans="1:14" x14ac:dyDescent="0.25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</row>
    <row r="4" spans="1:14" x14ac:dyDescent="0.25">
      <c r="A4" s="180"/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</row>
    <row r="5" spans="1:14" x14ac:dyDescent="0.25">
      <c r="A5" s="172"/>
      <c r="B5" s="172"/>
      <c r="C5" s="172"/>
      <c r="D5" s="172"/>
      <c r="E5" s="172"/>
      <c r="F5" s="172"/>
      <c r="G5" s="172"/>
      <c r="H5" s="172"/>
      <c r="I5" s="172"/>
      <c r="J5" s="172"/>
      <c r="K5" s="173"/>
      <c r="L5" s="173"/>
      <c r="M5" s="173"/>
      <c r="N5" s="173"/>
    </row>
    <row r="6" spans="1:14" ht="25.5" x14ac:dyDescent="0.35">
      <c r="A6" s="181" t="s">
        <v>190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x14ac:dyDescent="0.25">
      <c r="A7" s="174"/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</row>
    <row r="8" spans="1:14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74"/>
      <c r="L8" s="174"/>
      <c r="M8" s="174"/>
      <c r="N8" s="174"/>
    </row>
    <row r="9" spans="1:14" ht="34.5" x14ac:dyDescent="0.45">
      <c r="A9" s="183" t="s">
        <v>191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</row>
    <row r="10" spans="1:14" ht="34.5" x14ac:dyDescent="0.45">
      <c r="A10" s="175"/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</row>
    <row r="11" spans="1:14" ht="25.5" x14ac:dyDescent="0.35">
      <c r="A11" s="177" t="s">
        <v>192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</row>
    <row r="12" spans="1:14" ht="34.5" x14ac:dyDescent="0.45">
      <c r="A12" s="175"/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</row>
    <row r="13" spans="1:14" ht="25.5" x14ac:dyDescent="0.35">
      <c r="A13" s="177" t="s">
        <v>193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</row>
    <row r="14" spans="1:14" x14ac:dyDescent="0.25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</row>
    <row r="15" spans="1:14" x14ac:dyDescent="0.25">
      <c r="A15" s="177" t="s">
        <v>195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</row>
    <row r="16" spans="1:14" x14ac:dyDescent="0.25">
      <c r="A16" s="177"/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</row>
    <row r="17" spans="1:14" x14ac:dyDescent="0.25">
      <c r="A17" s="174"/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</row>
    <row r="18" spans="1:14" ht="29.25" x14ac:dyDescent="0.4">
      <c r="A18" s="178" t="s">
        <v>194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</row>
    <row r="19" spans="1:14" x14ac:dyDescent="0.25">
      <c r="A19" s="176"/>
      <c r="B19" s="176"/>
      <c r="C19" s="176"/>
      <c r="D19" s="176"/>
      <c r="E19" s="176"/>
      <c r="F19" s="176"/>
      <c r="G19" s="176"/>
      <c r="H19" s="176"/>
      <c r="I19" s="176"/>
      <c r="J19" s="176"/>
      <c r="K19" s="173"/>
      <c r="L19" s="173"/>
      <c r="M19" s="173"/>
      <c r="N19" s="173"/>
    </row>
    <row r="20" spans="1:14" x14ac:dyDescent="0.25">
      <c r="A20" s="176"/>
      <c r="B20" s="176"/>
      <c r="C20" s="176"/>
      <c r="D20" s="176"/>
      <c r="E20" s="176"/>
      <c r="F20" s="176"/>
      <c r="G20" s="176"/>
      <c r="H20" s="176"/>
      <c r="I20" s="176"/>
      <c r="J20" s="176"/>
      <c r="K20" s="173"/>
      <c r="L20" s="173"/>
      <c r="M20" s="173"/>
      <c r="N20" s="173"/>
    </row>
    <row r="21" spans="1:14" x14ac:dyDescent="0.25">
      <c r="A21" s="176"/>
      <c r="B21" s="176"/>
      <c r="C21" s="176"/>
      <c r="D21" s="176"/>
      <c r="E21" s="176"/>
      <c r="F21" s="176"/>
      <c r="G21" s="176"/>
      <c r="H21" s="176"/>
      <c r="I21" s="176"/>
      <c r="J21" s="176"/>
      <c r="K21" s="173"/>
      <c r="L21" s="173"/>
      <c r="M21" s="173"/>
      <c r="N21" s="173"/>
    </row>
    <row r="22" spans="1:14" ht="15.75" x14ac:dyDescent="0.25">
      <c r="A22" s="179" t="s">
        <v>196</v>
      </c>
      <c r="B22" s="179"/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</row>
  </sheetData>
  <mergeCells count="9">
    <mergeCell ref="A15:N16"/>
    <mergeCell ref="A18:N18"/>
    <mergeCell ref="A22:N22"/>
    <mergeCell ref="A1:N4"/>
    <mergeCell ref="A6:N6"/>
    <mergeCell ref="A8:J8"/>
    <mergeCell ref="A9:N9"/>
    <mergeCell ref="A11:N11"/>
    <mergeCell ref="A13:N13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4"/>
  <sheetViews>
    <sheetView topLeftCell="A23" zoomScaleNormal="100" workbookViewId="0">
      <selection activeCell="B26" sqref="B26"/>
    </sheetView>
  </sheetViews>
  <sheetFormatPr defaultRowHeight="15" x14ac:dyDescent="0.25"/>
  <cols>
    <col min="1" max="1" width="21.85546875" style="9" customWidth="1"/>
    <col min="2" max="2" width="62" style="9" customWidth="1"/>
    <col min="3" max="16384" width="9.140625" style="9"/>
  </cols>
  <sheetData>
    <row r="1" spans="1:2" ht="18.75" x14ac:dyDescent="0.25">
      <c r="A1" s="188" t="s">
        <v>110</v>
      </c>
      <c r="B1" s="188"/>
    </row>
    <row r="3" spans="1:2" s="60" customFormat="1" ht="39.75" customHeight="1" x14ac:dyDescent="0.25">
      <c r="A3" s="186" t="s">
        <v>111</v>
      </c>
      <c r="B3" s="186"/>
    </row>
    <row r="4" spans="1:2" s="60" customFormat="1" ht="39.75" customHeight="1" x14ac:dyDescent="0.25">
      <c r="A4" s="187" t="s">
        <v>112</v>
      </c>
      <c r="B4" s="187"/>
    </row>
    <row r="5" spans="1:2" s="163" customFormat="1" ht="39.75" customHeight="1" x14ac:dyDescent="0.25">
      <c r="A5" s="187" t="s">
        <v>183</v>
      </c>
      <c r="B5" s="187"/>
    </row>
    <row r="6" spans="1:2" s="60" customFormat="1" ht="49.5" customHeight="1" x14ac:dyDescent="0.25">
      <c r="A6" s="187" t="s">
        <v>184</v>
      </c>
      <c r="B6" s="187"/>
    </row>
    <row r="8" spans="1:2" ht="27.75" customHeight="1" x14ac:dyDescent="0.25">
      <c r="A8" s="155" t="s">
        <v>113</v>
      </c>
      <c r="B8" s="155" t="s">
        <v>114</v>
      </c>
    </row>
    <row r="9" spans="1:2" ht="30" x14ac:dyDescent="0.25">
      <c r="A9" s="61" t="s">
        <v>1</v>
      </c>
      <c r="B9" s="62" t="s">
        <v>146</v>
      </c>
    </row>
    <row r="10" spans="1:2" ht="60" x14ac:dyDescent="0.25">
      <c r="A10" s="61" t="s">
        <v>9</v>
      </c>
      <c r="B10" s="62" t="s">
        <v>153</v>
      </c>
    </row>
    <row r="11" spans="1:2" ht="17.25" x14ac:dyDescent="0.25">
      <c r="A11" s="61" t="s">
        <v>117</v>
      </c>
      <c r="B11" s="62" t="s">
        <v>118</v>
      </c>
    </row>
    <row r="12" spans="1:2" ht="46.5" customHeight="1" x14ac:dyDescent="0.25">
      <c r="A12" s="61" t="s">
        <v>51</v>
      </c>
      <c r="B12" s="62" t="s">
        <v>199</v>
      </c>
    </row>
    <row r="13" spans="1:2" x14ac:dyDescent="0.25">
      <c r="A13" s="61" t="s">
        <v>115</v>
      </c>
      <c r="B13" s="61" t="s">
        <v>119</v>
      </c>
    </row>
    <row r="14" spans="1:2" ht="45" x14ac:dyDescent="0.25">
      <c r="A14" s="61" t="s">
        <v>116</v>
      </c>
      <c r="B14" s="61" t="s">
        <v>147</v>
      </c>
    </row>
    <row r="15" spans="1:2" ht="150" x14ac:dyDescent="0.25">
      <c r="A15" s="61" t="s">
        <v>55</v>
      </c>
      <c r="B15" s="61" t="s">
        <v>198</v>
      </c>
    </row>
    <row r="16" spans="1:2" ht="32.25" customHeight="1" x14ac:dyDescent="0.25">
      <c r="A16" s="184" t="s">
        <v>152</v>
      </c>
      <c r="B16" s="185"/>
    </row>
    <row r="17" spans="1:2" ht="45" x14ac:dyDescent="0.25">
      <c r="A17" s="61" t="s">
        <v>120</v>
      </c>
      <c r="B17" s="62" t="s">
        <v>154</v>
      </c>
    </row>
    <row r="18" spans="1:2" ht="75" x14ac:dyDescent="0.25">
      <c r="A18" s="61" t="s">
        <v>3</v>
      </c>
      <c r="B18" s="62" t="s">
        <v>155</v>
      </c>
    </row>
    <row r="19" spans="1:2" ht="90" x14ac:dyDescent="0.25">
      <c r="A19" s="61" t="s">
        <v>161</v>
      </c>
      <c r="B19" s="62" t="s">
        <v>166</v>
      </c>
    </row>
    <row r="20" spans="1:2" ht="60" x14ac:dyDescent="0.25">
      <c r="A20" s="61" t="s">
        <v>158</v>
      </c>
      <c r="B20" s="62" t="s">
        <v>156</v>
      </c>
    </row>
    <row r="21" spans="1:2" x14ac:dyDescent="0.25">
      <c r="A21" s="61" t="s">
        <v>5</v>
      </c>
      <c r="B21" s="62" t="s">
        <v>160</v>
      </c>
    </row>
    <row r="22" spans="1:2" ht="45" x14ac:dyDescent="0.25">
      <c r="A22" s="61" t="s">
        <v>159</v>
      </c>
      <c r="B22" s="62" t="s">
        <v>165</v>
      </c>
    </row>
    <row r="23" spans="1:2" ht="60" x14ac:dyDescent="0.25">
      <c r="A23" s="61" t="s">
        <v>148</v>
      </c>
      <c r="B23" s="61" t="s">
        <v>170</v>
      </c>
    </row>
    <row r="24" spans="1:2" x14ac:dyDescent="0.25">
      <c r="A24" s="61" t="s">
        <v>150</v>
      </c>
      <c r="B24" s="61" t="s">
        <v>149</v>
      </c>
    </row>
    <row r="25" spans="1:2" ht="36.75" customHeight="1" x14ac:dyDescent="0.25">
      <c r="A25" s="184" t="s">
        <v>145</v>
      </c>
      <c r="B25" s="185"/>
    </row>
    <row r="26" spans="1:2" ht="56.25" customHeight="1" x14ac:dyDescent="0.25">
      <c r="A26" s="61" t="s">
        <v>185</v>
      </c>
      <c r="B26" s="62" t="s">
        <v>200</v>
      </c>
    </row>
    <row r="27" spans="1:2" ht="45" x14ac:dyDescent="0.25">
      <c r="A27" s="61" t="s">
        <v>162</v>
      </c>
      <c r="B27" s="62" t="s">
        <v>151</v>
      </c>
    </row>
    <row r="28" spans="1:2" ht="30" x14ac:dyDescent="0.25">
      <c r="A28" s="61" t="s">
        <v>163</v>
      </c>
      <c r="B28" s="62" t="s">
        <v>164</v>
      </c>
    </row>
    <row r="29" spans="1:2" ht="120" x14ac:dyDescent="0.25">
      <c r="A29" s="61" t="s">
        <v>179</v>
      </c>
      <c r="B29" s="62" t="s">
        <v>181</v>
      </c>
    </row>
    <row r="30" spans="1:2" ht="45" x14ac:dyDescent="0.25">
      <c r="A30" s="61" t="s">
        <v>10</v>
      </c>
      <c r="B30" s="62" t="s">
        <v>197</v>
      </c>
    </row>
    <row r="31" spans="1:2" x14ac:dyDescent="0.25">
      <c r="A31" s="11"/>
    </row>
    <row r="32" spans="1:2" x14ac:dyDescent="0.25">
      <c r="A32" s="11"/>
    </row>
    <row r="33" spans="1:1" x14ac:dyDescent="0.25">
      <c r="A33" s="11"/>
    </row>
    <row r="34" spans="1:1" x14ac:dyDescent="0.25">
      <c r="A34" s="11"/>
    </row>
  </sheetData>
  <mergeCells count="7">
    <mergeCell ref="A25:B25"/>
    <mergeCell ref="A3:B3"/>
    <mergeCell ref="A4:B4"/>
    <mergeCell ref="A5:B5"/>
    <mergeCell ref="A1:B1"/>
    <mergeCell ref="A16:B16"/>
    <mergeCell ref="A6:B6"/>
  </mergeCells>
  <pageMargins left="0.7" right="0.7" top="0.78740157499999996" bottom="0.78740157499999996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workbookViewId="0">
      <selection activeCell="B23" sqref="B23:C23"/>
    </sheetView>
  </sheetViews>
  <sheetFormatPr defaultRowHeight="15" x14ac:dyDescent="0.25"/>
  <cols>
    <col min="1" max="1" width="46.28515625" customWidth="1"/>
    <col min="2" max="2" width="31.5703125" customWidth="1"/>
    <col min="3" max="6" width="23.85546875" customWidth="1"/>
    <col min="7" max="7" width="15" customWidth="1"/>
  </cols>
  <sheetData>
    <row r="1" spans="1:5" ht="15.75" customHeight="1" x14ac:dyDescent="0.25">
      <c r="A1" s="190" t="s">
        <v>0</v>
      </c>
      <c r="B1" s="190"/>
      <c r="C1" s="190"/>
    </row>
    <row r="2" spans="1:5" ht="15.75" x14ac:dyDescent="0.25">
      <c r="A2" s="1"/>
      <c r="B2" s="1"/>
    </row>
    <row r="3" spans="1:5" ht="31.5" x14ac:dyDescent="0.25">
      <c r="A3" s="1" t="s">
        <v>107</v>
      </c>
      <c r="B3" s="1"/>
      <c r="E3" s="148"/>
    </row>
    <row r="4" spans="1:5" x14ac:dyDescent="0.25">
      <c r="A4" s="2"/>
      <c r="B4" s="2"/>
    </row>
    <row r="5" spans="1:5" x14ac:dyDescent="0.25">
      <c r="A5" s="3" t="s">
        <v>1</v>
      </c>
      <c r="B5" s="50" t="s">
        <v>136</v>
      </c>
    </row>
    <row r="6" spans="1:5" x14ac:dyDescent="0.25">
      <c r="A6" s="2"/>
      <c r="B6" s="2"/>
    </row>
    <row r="7" spans="1:5" x14ac:dyDescent="0.25">
      <c r="A7" s="6" t="s">
        <v>2</v>
      </c>
      <c r="B7" s="7" t="s">
        <v>12</v>
      </c>
    </row>
    <row r="8" spans="1:5" x14ac:dyDescent="0.25">
      <c r="A8" s="4" t="s">
        <v>52</v>
      </c>
      <c r="B8" s="51"/>
    </row>
    <row r="9" spans="1:5" x14ac:dyDescent="0.25">
      <c r="A9" s="4" t="s">
        <v>53</v>
      </c>
      <c r="B9" s="51"/>
    </row>
    <row r="10" spans="1:5" x14ac:dyDescent="0.25">
      <c r="A10" s="4" t="s">
        <v>133</v>
      </c>
      <c r="B10" s="51"/>
    </row>
    <row r="11" spans="1:5" x14ac:dyDescent="0.25">
      <c r="A11" s="4" t="s">
        <v>9</v>
      </c>
      <c r="B11" s="51"/>
    </row>
    <row r="12" spans="1:5" ht="17.25" x14ac:dyDescent="0.25">
      <c r="A12" s="4" t="s">
        <v>117</v>
      </c>
      <c r="B12" s="51"/>
    </row>
    <row r="13" spans="1:5" ht="17.25" x14ac:dyDescent="0.25">
      <c r="A13" s="4" t="s">
        <v>188</v>
      </c>
      <c r="B13" s="51"/>
      <c r="E13" s="72"/>
    </row>
    <row r="14" spans="1:5" ht="25.5" customHeight="1" x14ac:dyDescent="0.25">
      <c r="A14" s="4" t="s">
        <v>11</v>
      </c>
      <c r="B14" s="21">
        <f>'Vstupní data'!C4</f>
        <v>0</v>
      </c>
    </row>
    <row r="15" spans="1:5" ht="30" customHeight="1" x14ac:dyDescent="0.25">
      <c r="A15" s="4" t="s">
        <v>132</v>
      </c>
      <c r="B15" s="159" t="str">
        <f>IFERROR(('Vstupní data'!C6+'Vstupní data'!C10)/B12,"Není vyplněna nenulová hodnota podlahové plochy (buňka B12)")</f>
        <v>Není vyplněna nenulová hodnota podlahové plochy (buňka B12)</v>
      </c>
    </row>
    <row r="16" spans="1:5" ht="17.25" customHeight="1" x14ac:dyDescent="0.25">
      <c r="A16" s="4" t="s">
        <v>121</v>
      </c>
      <c r="B16" s="71">
        <f>IF(B5="Obec",0.9,0.95)</f>
        <v>0.95</v>
      </c>
    </row>
    <row r="17" spans="1:6" x14ac:dyDescent="0.25">
      <c r="A17" s="20"/>
      <c r="B17" s="22"/>
    </row>
    <row r="18" spans="1:6" ht="29.25" customHeight="1" x14ac:dyDescent="0.25">
      <c r="A18" s="4" t="s">
        <v>54</v>
      </c>
      <c r="B18" s="23" t="s">
        <v>56</v>
      </c>
    </row>
    <row r="19" spans="1:6" x14ac:dyDescent="0.25">
      <c r="A19" s="4" t="s">
        <v>55</v>
      </c>
      <c r="B19" s="24">
        <v>1.1299999999999999E-2</v>
      </c>
    </row>
    <row r="21" spans="1:6" x14ac:dyDescent="0.25">
      <c r="C21" s="189"/>
      <c r="D21" s="189"/>
      <c r="E21" s="189"/>
      <c r="F21" s="189"/>
    </row>
    <row r="22" spans="1:6" s="8" customFormat="1" ht="16.5" customHeight="1" x14ac:dyDescent="0.25">
      <c r="A22" s="9" t="s">
        <v>131</v>
      </c>
      <c r="B22" s="9"/>
    </row>
    <row r="23" spans="1:6" ht="44.25" customHeight="1" x14ac:dyDescent="0.25">
      <c r="A23" s="73" t="s">
        <v>186</v>
      </c>
      <c r="B23" s="191" t="s">
        <v>201</v>
      </c>
      <c r="C23" s="191"/>
    </row>
    <row r="24" spans="1:6" ht="64.5" customHeight="1" x14ac:dyDescent="0.25">
      <c r="A24" s="73" t="s">
        <v>182</v>
      </c>
      <c r="B24" s="191" t="s">
        <v>189</v>
      </c>
      <c r="C24" s="191"/>
    </row>
    <row r="25" spans="1:6" x14ac:dyDescent="0.25">
      <c r="A25" s="10"/>
    </row>
    <row r="26" spans="1:6" x14ac:dyDescent="0.25">
      <c r="A26" s="10"/>
    </row>
    <row r="27" spans="1:6" x14ac:dyDescent="0.25">
      <c r="A27" s="10"/>
    </row>
    <row r="28" spans="1:6" x14ac:dyDescent="0.25">
      <c r="A28" s="10"/>
    </row>
    <row r="29" spans="1:6" x14ac:dyDescent="0.25">
      <c r="A29" s="10"/>
    </row>
    <row r="30" spans="1:6" x14ac:dyDescent="0.25">
      <c r="A30" s="10"/>
    </row>
    <row r="31" spans="1:6" x14ac:dyDescent="0.25">
      <c r="A31" s="10"/>
    </row>
    <row r="32" spans="1:6" x14ac:dyDescent="0.25">
      <c r="A32" s="10"/>
    </row>
    <row r="33" spans="1:1" x14ac:dyDescent="0.25">
      <c r="A33" s="10"/>
    </row>
    <row r="34" spans="1:1" x14ac:dyDescent="0.25">
      <c r="A34" s="10"/>
    </row>
    <row r="35" spans="1:1" x14ac:dyDescent="0.25">
      <c r="A35" s="10"/>
    </row>
    <row r="36" spans="1:1" x14ac:dyDescent="0.25">
      <c r="A36" s="10"/>
    </row>
    <row r="37" spans="1:1" x14ac:dyDescent="0.25">
      <c r="A37" s="10"/>
    </row>
    <row r="38" spans="1:1" x14ac:dyDescent="0.25">
      <c r="A38" s="10"/>
    </row>
    <row r="39" spans="1:1" x14ac:dyDescent="0.25">
      <c r="A39" s="10"/>
    </row>
    <row r="40" spans="1:1" x14ac:dyDescent="0.25">
      <c r="A40" s="10"/>
    </row>
    <row r="41" spans="1:1" x14ac:dyDescent="0.25">
      <c r="A41" s="10"/>
    </row>
    <row r="42" spans="1:1" x14ac:dyDescent="0.25">
      <c r="A42" s="10"/>
    </row>
  </sheetData>
  <mergeCells count="4">
    <mergeCell ref="C21:F21"/>
    <mergeCell ref="A1:C1"/>
    <mergeCell ref="B24:C24"/>
    <mergeCell ref="B23:C23"/>
  </mergeCells>
  <conditionalFormatting sqref="B13">
    <cfRule type="cellIs" dxfId="7" priority="2" operator="greaterThan">
      <formula>61.1</formula>
    </cfRule>
  </conditionalFormatting>
  <conditionalFormatting sqref="B15">
    <cfRule type="cellIs" dxfId="6" priority="1" operator="greaterThan">
      <formula>29979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cellComments="asDisplayed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 prompt="Vyberte typ žadatele">
          <x14:formula1>
            <xm:f>'oprávnění žadatelé'!$B$3:$B$6</xm:f>
          </x14:formula1>
          <xm:sqref>B5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2"/>
  <sheetViews>
    <sheetView topLeftCell="F7" zoomScale="90" zoomScaleNormal="90" workbookViewId="0">
      <selection activeCell="W47" sqref="W47"/>
    </sheetView>
  </sheetViews>
  <sheetFormatPr defaultRowHeight="15" x14ac:dyDescent="0.25"/>
  <cols>
    <col min="1" max="1" width="12.42578125" style="9" customWidth="1"/>
    <col min="2" max="2" width="60.28515625" style="11" customWidth="1"/>
    <col min="3" max="3" width="23" style="9" customWidth="1"/>
    <col min="4" max="4" width="18.7109375" style="9" customWidth="1"/>
    <col min="5" max="6" width="18" style="9" customWidth="1"/>
    <col min="7" max="8" width="17.7109375" style="9" customWidth="1"/>
    <col min="9" max="9" width="15" style="9" customWidth="1"/>
    <col min="10" max="10" width="17.140625" style="9" customWidth="1"/>
    <col min="11" max="23" width="15" style="9" customWidth="1"/>
    <col min="24" max="24" width="9.140625" style="9"/>
    <col min="25" max="26" width="14" style="9" customWidth="1"/>
    <col min="27" max="27" width="15.7109375" style="9" customWidth="1"/>
    <col min="28" max="28" width="16.140625" style="9" customWidth="1"/>
    <col min="29" max="30" width="14" style="9" customWidth="1"/>
    <col min="31" max="16384" width="9.140625" style="9"/>
  </cols>
  <sheetData>
    <row r="1" spans="1:23" customFormat="1" ht="26.25" customHeight="1" thickBot="1" x14ac:dyDescent="0.3"/>
    <row r="2" spans="1:23" s="81" customFormat="1" ht="30" customHeight="1" thickBot="1" x14ac:dyDescent="0.3">
      <c r="A2" s="192" t="s">
        <v>13</v>
      </c>
      <c r="B2" s="193"/>
      <c r="C2" s="134" t="s">
        <v>40</v>
      </c>
      <c r="D2" s="134" t="s">
        <v>70</v>
      </c>
      <c r="E2" s="134" t="s">
        <v>71</v>
      </c>
      <c r="F2" s="134" t="s">
        <v>72</v>
      </c>
      <c r="G2" s="134" t="s">
        <v>73</v>
      </c>
      <c r="H2" s="134" t="s">
        <v>74</v>
      </c>
      <c r="I2" s="134" t="s">
        <v>75</v>
      </c>
      <c r="J2" s="134" t="s">
        <v>76</v>
      </c>
      <c r="K2" s="134" t="s">
        <v>77</v>
      </c>
      <c r="L2" s="134" t="s">
        <v>78</v>
      </c>
      <c r="M2" s="134" t="s">
        <v>79</v>
      </c>
      <c r="N2" s="134" t="s">
        <v>80</v>
      </c>
      <c r="O2" s="134" t="s">
        <v>81</v>
      </c>
      <c r="P2" s="134" t="s">
        <v>82</v>
      </c>
      <c r="Q2" s="134" t="s">
        <v>83</v>
      </c>
      <c r="R2" s="134" t="s">
        <v>84</v>
      </c>
      <c r="S2" s="134" t="s">
        <v>85</v>
      </c>
      <c r="T2" s="134" t="s">
        <v>86</v>
      </c>
      <c r="U2" s="134" t="s">
        <v>87</v>
      </c>
      <c r="V2" s="134" t="s">
        <v>88</v>
      </c>
      <c r="W2" s="135" t="s">
        <v>89</v>
      </c>
    </row>
    <row r="3" spans="1:23" x14ac:dyDescent="0.25">
      <c r="A3" s="128">
        <v>1</v>
      </c>
      <c r="B3" s="129" t="s">
        <v>18</v>
      </c>
      <c r="C3" s="130">
        <f>C4+C15</f>
        <v>0</v>
      </c>
      <c r="D3" s="131">
        <f>D4+D15</f>
        <v>0</v>
      </c>
      <c r="E3" s="131">
        <f>E4+E15</f>
        <v>0</v>
      </c>
      <c r="F3" s="131">
        <f>F4+F15</f>
        <v>0</v>
      </c>
      <c r="G3" s="131">
        <f>G4+G15</f>
        <v>0</v>
      </c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3"/>
    </row>
    <row r="4" spans="1:23" x14ac:dyDescent="0.25">
      <c r="A4" s="12" t="s">
        <v>14</v>
      </c>
      <c r="B4" s="13" t="s">
        <v>39</v>
      </c>
      <c r="C4" s="77">
        <f>C5+C11</f>
        <v>0</v>
      </c>
      <c r="D4" s="59">
        <f>D5+D11</f>
        <v>0</v>
      </c>
      <c r="E4" s="59">
        <f>E5+E11</f>
        <v>0</v>
      </c>
      <c r="F4" s="59">
        <f>F5+F11</f>
        <v>0</v>
      </c>
      <c r="G4" s="59">
        <f>G5+G11</f>
        <v>0</v>
      </c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83"/>
    </row>
    <row r="5" spans="1:23" x14ac:dyDescent="0.25">
      <c r="A5" s="14" t="s">
        <v>15</v>
      </c>
      <c r="B5" s="15" t="s">
        <v>19</v>
      </c>
      <c r="C5" s="77">
        <f>C6+C10</f>
        <v>0</v>
      </c>
      <c r="D5" s="59">
        <f>D6+D10</f>
        <v>0</v>
      </c>
      <c r="E5" s="59">
        <f>E6+E10</f>
        <v>0</v>
      </c>
      <c r="F5" s="59">
        <f>F6+F10</f>
        <v>0</v>
      </c>
      <c r="G5" s="59">
        <f>G6+G10</f>
        <v>0</v>
      </c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83"/>
    </row>
    <row r="6" spans="1:23" x14ac:dyDescent="0.25">
      <c r="A6" s="16" t="s">
        <v>16</v>
      </c>
      <c r="B6" s="17" t="s">
        <v>20</v>
      </c>
      <c r="C6" s="77">
        <f>SUM(C7:C9)</f>
        <v>0</v>
      </c>
      <c r="D6" s="59">
        <f>SUM(D7:D9)</f>
        <v>0</v>
      </c>
      <c r="E6" s="59">
        <f>SUM(E7:E9)</f>
        <v>0</v>
      </c>
      <c r="F6" s="59">
        <f>SUM(F7:F9)</f>
        <v>0</v>
      </c>
      <c r="G6" s="59">
        <f>SUM(G7:G9)</f>
        <v>0</v>
      </c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83"/>
    </row>
    <row r="7" spans="1:23" x14ac:dyDescent="0.25">
      <c r="A7" s="18" t="s">
        <v>17</v>
      </c>
      <c r="B7" s="19" t="s">
        <v>47</v>
      </c>
      <c r="C7" s="77">
        <f t="shared" ref="C7:C9" si="0">SUM(D7:G7)</f>
        <v>0</v>
      </c>
      <c r="D7" s="54"/>
      <c r="E7" s="54"/>
      <c r="F7" s="54"/>
      <c r="G7" s="54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83"/>
    </row>
    <row r="8" spans="1:23" x14ac:dyDescent="0.25">
      <c r="A8" s="18" t="s">
        <v>28</v>
      </c>
      <c r="B8" s="19" t="s">
        <v>21</v>
      </c>
      <c r="C8" s="77">
        <f t="shared" si="0"/>
        <v>0</v>
      </c>
      <c r="D8" s="54"/>
      <c r="E8" s="54"/>
      <c r="F8" s="54"/>
      <c r="G8" s="54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83"/>
    </row>
    <row r="9" spans="1:23" x14ac:dyDescent="0.25">
      <c r="A9" s="18" t="s">
        <v>29</v>
      </c>
      <c r="B9" s="19" t="s">
        <v>22</v>
      </c>
      <c r="C9" s="77">
        <f t="shared" si="0"/>
        <v>0</v>
      </c>
      <c r="D9" s="54"/>
      <c r="E9" s="54"/>
      <c r="F9" s="54"/>
      <c r="G9" s="54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83"/>
    </row>
    <row r="10" spans="1:23" ht="30" x14ac:dyDescent="0.25">
      <c r="A10" s="16" t="s">
        <v>30</v>
      </c>
      <c r="B10" s="17" t="s">
        <v>48</v>
      </c>
      <c r="C10" s="77">
        <f>SUM(D10:G10)</f>
        <v>0</v>
      </c>
      <c r="D10" s="54"/>
      <c r="E10" s="54"/>
      <c r="F10" s="54"/>
      <c r="G10" s="54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83"/>
    </row>
    <row r="11" spans="1:23" x14ac:dyDescent="0.25">
      <c r="A11" s="14" t="s">
        <v>31</v>
      </c>
      <c r="B11" s="15" t="s">
        <v>138</v>
      </c>
      <c r="C11" s="77">
        <f>SUM(C12:C14)</f>
        <v>0</v>
      </c>
      <c r="D11" s="59">
        <f>SUM(D12:D14)</f>
        <v>0</v>
      </c>
      <c r="E11" s="59">
        <f>SUM(E12:E14)</f>
        <v>0</v>
      </c>
      <c r="F11" s="59">
        <f>SUM(F12:F14)</f>
        <v>0</v>
      </c>
      <c r="G11" s="59">
        <f>SUM(G12:G14)</f>
        <v>0</v>
      </c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83"/>
    </row>
    <row r="12" spans="1:23" x14ac:dyDescent="0.25">
      <c r="A12" s="16" t="s">
        <v>32</v>
      </c>
      <c r="B12" s="17" t="s">
        <v>23</v>
      </c>
      <c r="C12" s="77">
        <f t="shared" ref="C12:C13" si="1">SUM(D12:G12)</f>
        <v>0</v>
      </c>
      <c r="D12" s="54"/>
      <c r="E12" s="54"/>
      <c r="F12" s="54"/>
      <c r="G12" s="54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83"/>
    </row>
    <row r="13" spans="1:23" x14ac:dyDescent="0.25">
      <c r="A13" s="16" t="s">
        <v>33</v>
      </c>
      <c r="B13" s="17" t="s">
        <v>27</v>
      </c>
      <c r="C13" s="77">
        <f t="shared" si="1"/>
        <v>0</v>
      </c>
      <c r="D13" s="54"/>
      <c r="E13" s="54"/>
      <c r="F13" s="54"/>
      <c r="G13" s="54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83"/>
    </row>
    <row r="14" spans="1:23" x14ac:dyDescent="0.25">
      <c r="A14" s="16" t="s">
        <v>34</v>
      </c>
      <c r="B14" s="17" t="s">
        <v>24</v>
      </c>
      <c r="C14" s="77">
        <f>SUM(D14:G14)</f>
        <v>0</v>
      </c>
      <c r="D14" s="54"/>
      <c r="E14" s="54"/>
      <c r="F14" s="54"/>
      <c r="G14" s="54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83"/>
    </row>
    <row r="15" spans="1:23" x14ac:dyDescent="0.25">
      <c r="A15" s="12" t="s">
        <v>36</v>
      </c>
      <c r="B15" s="13" t="s">
        <v>35</v>
      </c>
      <c r="C15" s="77">
        <f>C16+C17</f>
        <v>0</v>
      </c>
      <c r="D15" s="59">
        <f>SUM(D16:D17)</f>
        <v>0</v>
      </c>
      <c r="E15" s="59">
        <f>SUM(E16:E17)</f>
        <v>0</v>
      </c>
      <c r="F15" s="59">
        <f>SUM(F16:F17)</f>
        <v>0</v>
      </c>
      <c r="G15" s="59">
        <f>SUM(G16:G17)</f>
        <v>0</v>
      </c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83"/>
    </row>
    <row r="16" spans="1:23" ht="15.75" thickBot="1" x14ac:dyDescent="0.3">
      <c r="A16" s="14" t="s">
        <v>37</v>
      </c>
      <c r="B16" s="15" t="s">
        <v>26</v>
      </c>
      <c r="C16" s="86">
        <f>SUM(D16:G16)</f>
        <v>0</v>
      </c>
      <c r="D16" s="54"/>
      <c r="E16" s="54"/>
      <c r="F16" s="54"/>
      <c r="G16" s="54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83"/>
    </row>
    <row r="17" spans="1:23" ht="15.75" thickBot="1" x14ac:dyDescent="0.3">
      <c r="A17" s="84" t="s">
        <v>38</v>
      </c>
      <c r="B17" s="85" t="s">
        <v>25</v>
      </c>
      <c r="C17" s="86">
        <f>SUM(D17:G17)</f>
        <v>0</v>
      </c>
      <c r="D17" s="87"/>
      <c r="E17" s="87"/>
      <c r="F17" s="87"/>
      <c r="G17" s="87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9"/>
    </row>
    <row r="18" spans="1:23" ht="30" customHeight="1" thickBot="1" x14ac:dyDescent="0.3">
      <c r="A18" s="194" t="s">
        <v>144</v>
      </c>
      <c r="B18" s="195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9"/>
    </row>
    <row r="19" spans="1:23" x14ac:dyDescent="0.25">
      <c r="A19" s="95" t="s">
        <v>14</v>
      </c>
      <c r="B19" s="96" t="s">
        <v>157</v>
      </c>
      <c r="C19" s="97">
        <f>C20+C21+C23+C26+C33+C39+C22+(IF(C38&gt;((C33+C26)*0.15),(C33+C26)*0.15,C38))</f>
        <v>0</v>
      </c>
      <c r="D19" s="97">
        <f t="shared" ref="D19:W19" si="2">D20+D21+D23+D26+D33+D39+D22+(IF(D38&gt;((D33+D26)*0.15),(D33+D26)*0.15,D38))</f>
        <v>0</v>
      </c>
      <c r="E19" s="97">
        <f t="shared" si="2"/>
        <v>0</v>
      </c>
      <c r="F19" s="97">
        <f t="shared" si="2"/>
        <v>0</v>
      </c>
      <c r="G19" s="97">
        <f t="shared" si="2"/>
        <v>0</v>
      </c>
      <c r="H19" s="97">
        <f t="shared" si="2"/>
        <v>0</v>
      </c>
      <c r="I19" s="97">
        <f t="shared" si="2"/>
        <v>0</v>
      </c>
      <c r="J19" s="97">
        <f t="shared" si="2"/>
        <v>0</v>
      </c>
      <c r="K19" s="97">
        <f t="shared" si="2"/>
        <v>0</v>
      </c>
      <c r="L19" s="97">
        <f t="shared" si="2"/>
        <v>0</v>
      </c>
      <c r="M19" s="97">
        <f t="shared" si="2"/>
        <v>0</v>
      </c>
      <c r="N19" s="97">
        <f t="shared" si="2"/>
        <v>0</v>
      </c>
      <c r="O19" s="97">
        <f t="shared" si="2"/>
        <v>0</v>
      </c>
      <c r="P19" s="97">
        <f t="shared" si="2"/>
        <v>0</v>
      </c>
      <c r="Q19" s="97">
        <f t="shared" si="2"/>
        <v>0</v>
      </c>
      <c r="R19" s="97">
        <f t="shared" si="2"/>
        <v>0</v>
      </c>
      <c r="S19" s="97">
        <f t="shared" si="2"/>
        <v>0</v>
      </c>
      <c r="T19" s="97">
        <f t="shared" si="2"/>
        <v>0</v>
      </c>
      <c r="U19" s="97">
        <f t="shared" si="2"/>
        <v>0</v>
      </c>
      <c r="V19" s="97">
        <f t="shared" si="2"/>
        <v>0</v>
      </c>
      <c r="W19" s="171">
        <f t="shared" si="2"/>
        <v>0</v>
      </c>
    </row>
    <row r="20" spans="1:23" x14ac:dyDescent="0.25">
      <c r="A20" s="98" t="s">
        <v>15</v>
      </c>
      <c r="B20" s="90" t="s">
        <v>120</v>
      </c>
      <c r="C20" s="91">
        <f>SUM(D20:W20)</f>
        <v>0</v>
      </c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9"/>
    </row>
    <row r="21" spans="1:23" x14ac:dyDescent="0.25">
      <c r="A21" s="98" t="s">
        <v>31</v>
      </c>
      <c r="B21" s="90" t="s">
        <v>3</v>
      </c>
      <c r="C21" s="91">
        <f>SUM(D21:W21)</f>
        <v>0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9"/>
    </row>
    <row r="22" spans="1:23" x14ac:dyDescent="0.25">
      <c r="A22" s="98" t="s">
        <v>41</v>
      </c>
      <c r="B22" s="90" t="s">
        <v>167</v>
      </c>
      <c r="C22" s="91">
        <f>SUM(D22:W22)</f>
        <v>0</v>
      </c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9"/>
    </row>
    <row r="23" spans="1:23" x14ac:dyDescent="0.25">
      <c r="A23" s="98" t="s">
        <v>42</v>
      </c>
      <c r="B23" s="90" t="s">
        <v>158</v>
      </c>
      <c r="C23" s="91">
        <f>SUM(C24:C25)</f>
        <v>0</v>
      </c>
      <c r="D23" s="91">
        <f t="shared" ref="D23:W23" si="3">SUM(D24:D25)</f>
        <v>0</v>
      </c>
      <c r="E23" s="91">
        <f t="shared" si="3"/>
        <v>0</v>
      </c>
      <c r="F23" s="91">
        <f t="shared" si="3"/>
        <v>0</v>
      </c>
      <c r="G23" s="91">
        <f t="shared" si="3"/>
        <v>0</v>
      </c>
      <c r="H23" s="91">
        <f t="shared" si="3"/>
        <v>0</v>
      </c>
      <c r="I23" s="91">
        <f t="shared" si="3"/>
        <v>0</v>
      </c>
      <c r="J23" s="91">
        <f t="shared" si="3"/>
        <v>0</v>
      </c>
      <c r="K23" s="91">
        <f t="shared" si="3"/>
        <v>0</v>
      </c>
      <c r="L23" s="91">
        <f t="shared" si="3"/>
        <v>0</v>
      </c>
      <c r="M23" s="91">
        <f t="shared" si="3"/>
        <v>0</v>
      </c>
      <c r="N23" s="91">
        <f t="shared" si="3"/>
        <v>0</v>
      </c>
      <c r="O23" s="91">
        <f t="shared" si="3"/>
        <v>0</v>
      </c>
      <c r="P23" s="91">
        <f t="shared" si="3"/>
        <v>0</v>
      </c>
      <c r="Q23" s="91">
        <f t="shared" si="3"/>
        <v>0</v>
      </c>
      <c r="R23" s="91">
        <f t="shared" si="3"/>
        <v>0</v>
      </c>
      <c r="S23" s="91">
        <f t="shared" si="3"/>
        <v>0</v>
      </c>
      <c r="T23" s="91">
        <f t="shared" si="3"/>
        <v>0</v>
      </c>
      <c r="U23" s="91">
        <f t="shared" si="3"/>
        <v>0</v>
      </c>
      <c r="V23" s="91">
        <f t="shared" si="3"/>
        <v>0</v>
      </c>
      <c r="W23" s="100">
        <f t="shared" si="3"/>
        <v>0</v>
      </c>
    </row>
    <row r="24" spans="1:23" x14ac:dyDescent="0.25">
      <c r="A24" s="101" t="s">
        <v>61</v>
      </c>
      <c r="B24" s="93" t="s">
        <v>4</v>
      </c>
      <c r="C24" s="94">
        <f>SUM(D24:W24)</f>
        <v>0</v>
      </c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9"/>
    </row>
    <row r="25" spans="1:23" x14ac:dyDescent="0.25">
      <c r="A25" s="101" t="s">
        <v>62</v>
      </c>
      <c r="B25" s="93" t="s">
        <v>122</v>
      </c>
      <c r="C25" s="94">
        <f>SUM(D25:W25)</f>
        <v>0</v>
      </c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9"/>
    </row>
    <row r="26" spans="1:23" x14ac:dyDescent="0.25">
      <c r="A26" s="98" t="s">
        <v>43</v>
      </c>
      <c r="B26" s="90" t="s">
        <v>5</v>
      </c>
      <c r="C26" s="91">
        <f>SUM(C27:C32)</f>
        <v>0</v>
      </c>
      <c r="D26" s="91">
        <f>SUM(D27:D32)</f>
        <v>0</v>
      </c>
      <c r="E26" s="91">
        <f t="shared" ref="E26:W26" si="4">SUM(E27:E32)</f>
        <v>0</v>
      </c>
      <c r="F26" s="91">
        <f t="shared" si="4"/>
        <v>0</v>
      </c>
      <c r="G26" s="91">
        <f t="shared" si="4"/>
        <v>0</v>
      </c>
      <c r="H26" s="91">
        <f t="shared" si="4"/>
        <v>0</v>
      </c>
      <c r="I26" s="91">
        <f t="shared" si="4"/>
        <v>0</v>
      </c>
      <c r="J26" s="91">
        <f t="shared" si="4"/>
        <v>0</v>
      </c>
      <c r="K26" s="91">
        <f t="shared" si="4"/>
        <v>0</v>
      </c>
      <c r="L26" s="91">
        <f t="shared" si="4"/>
        <v>0</v>
      </c>
      <c r="M26" s="91">
        <f t="shared" si="4"/>
        <v>0</v>
      </c>
      <c r="N26" s="91">
        <f t="shared" si="4"/>
        <v>0</v>
      </c>
      <c r="O26" s="91">
        <f t="shared" si="4"/>
        <v>0</v>
      </c>
      <c r="P26" s="91">
        <f t="shared" si="4"/>
        <v>0</v>
      </c>
      <c r="Q26" s="91">
        <f t="shared" si="4"/>
        <v>0</v>
      </c>
      <c r="R26" s="91">
        <f t="shared" si="4"/>
        <v>0</v>
      </c>
      <c r="S26" s="91">
        <f t="shared" si="4"/>
        <v>0</v>
      </c>
      <c r="T26" s="91">
        <f t="shared" si="4"/>
        <v>0</v>
      </c>
      <c r="U26" s="91">
        <f t="shared" si="4"/>
        <v>0</v>
      </c>
      <c r="V26" s="91">
        <f t="shared" si="4"/>
        <v>0</v>
      </c>
      <c r="W26" s="100">
        <f t="shared" si="4"/>
        <v>0</v>
      </c>
    </row>
    <row r="27" spans="1:23" x14ac:dyDescent="0.25">
      <c r="A27" s="101" t="s">
        <v>63</v>
      </c>
      <c r="B27" s="93" t="s">
        <v>6</v>
      </c>
      <c r="C27" s="94">
        <f t="shared" ref="C27:C32" si="5">SUM(D27:W27)</f>
        <v>0</v>
      </c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9"/>
    </row>
    <row r="28" spans="1:23" x14ac:dyDescent="0.25">
      <c r="A28" s="101" t="s">
        <v>64</v>
      </c>
      <c r="B28" s="93" t="s">
        <v>123</v>
      </c>
      <c r="C28" s="94">
        <f t="shared" si="5"/>
        <v>0</v>
      </c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9"/>
    </row>
    <row r="29" spans="1:23" x14ac:dyDescent="0.25">
      <c r="A29" s="101" t="s">
        <v>65</v>
      </c>
      <c r="B29" s="93" t="s">
        <v>124</v>
      </c>
      <c r="C29" s="94">
        <f t="shared" si="5"/>
        <v>0</v>
      </c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9"/>
    </row>
    <row r="30" spans="1:23" x14ac:dyDescent="0.25">
      <c r="A30" s="101" t="s">
        <v>66</v>
      </c>
      <c r="B30" s="93" t="s">
        <v>46</v>
      </c>
      <c r="C30" s="94">
        <f t="shared" si="5"/>
        <v>0</v>
      </c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9"/>
    </row>
    <row r="31" spans="1:23" x14ac:dyDescent="0.25">
      <c r="A31" s="101" t="s">
        <v>171</v>
      </c>
      <c r="B31" s="93" t="s">
        <v>125</v>
      </c>
      <c r="C31" s="94">
        <f t="shared" si="5"/>
        <v>0</v>
      </c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9"/>
    </row>
    <row r="32" spans="1:23" x14ac:dyDescent="0.25">
      <c r="A32" s="101" t="s">
        <v>172</v>
      </c>
      <c r="B32" s="93" t="s">
        <v>126</v>
      </c>
      <c r="C32" s="94">
        <f t="shared" si="5"/>
        <v>0</v>
      </c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9"/>
    </row>
    <row r="33" spans="1:23" x14ac:dyDescent="0.25">
      <c r="A33" s="98" t="s">
        <v>44</v>
      </c>
      <c r="B33" s="90" t="s">
        <v>159</v>
      </c>
      <c r="C33" s="91">
        <f>SUM(C34:C37)</f>
        <v>0</v>
      </c>
      <c r="D33" s="91">
        <f t="shared" ref="D33:W33" si="6">SUM(D34:D37)</f>
        <v>0</v>
      </c>
      <c r="E33" s="91">
        <f t="shared" si="6"/>
        <v>0</v>
      </c>
      <c r="F33" s="91">
        <f t="shared" si="6"/>
        <v>0</v>
      </c>
      <c r="G33" s="91">
        <f t="shared" si="6"/>
        <v>0</v>
      </c>
      <c r="H33" s="91">
        <f t="shared" si="6"/>
        <v>0</v>
      </c>
      <c r="I33" s="91">
        <f t="shared" si="6"/>
        <v>0</v>
      </c>
      <c r="J33" s="91">
        <f t="shared" si="6"/>
        <v>0</v>
      </c>
      <c r="K33" s="91">
        <f t="shared" si="6"/>
        <v>0</v>
      </c>
      <c r="L33" s="91">
        <f t="shared" si="6"/>
        <v>0</v>
      </c>
      <c r="M33" s="91">
        <f t="shared" si="6"/>
        <v>0</v>
      </c>
      <c r="N33" s="91">
        <f t="shared" si="6"/>
        <v>0</v>
      </c>
      <c r="O33" s="91">
        <f t="shared" si="6"/>
        <v>0</v>
      </c>
      <c r="P33" s="91">
        <f t="shared" si="6"/>
        <v>0</v>
      </c>
      <c r="Q33" s="91">
        <f t="shared" si="6"/>
        <v>0</v>
      </c>
      <c r="R33" s="91">
        <f t="shared" si="6"/>
        <v>0</v>
      </c>
      <c r="S33" s="91">
        <f t="shared" si="6"/>
        <v>0</v>
      </c>
      <c r="T33" s="91">
        <f t="shared" si="6"/>
        <v>0</v>
      </c>
      <c r="U33" s="91">
        <f t="shared" si="6"/>
        <v>0</v>
      </c>
      <c r="V33" s="91">
        <f t="shared" si="6"/>
        <v>0</v>
      </c>
      <c r="W33" s="100">
        <f t="shared" si="6"/>
        <v>0</v>
      </c>
    </row>
    <row r="34" spans="1:23" x14ac:dyDescent="0.25">
      <c r="A34" s="101" t="s">
        <v>173</v>
      </c>
      <c r="B34" s="93" t="s">
        <v>7</v>
      </c>
      <c r="C34" s="94">
        <f t="shared" ref="C34:C39" si="7">SUM(D34:W34)</f>
        <v>0</v>
      </c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9"/>
    </row>
    <row r="35" spans="1:23" x14ac:dyDescent="0.25">
      <c r="A35" s="101" t="s">
        <v>174</v>
      </c>
      <c r="B35" s="93" t="s">
        <v>127</v>
      </c>
      <c r="C35" s="94">
        <f t="shared" si="7"/>
        <v>0</v>
      </c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9"/>
    </row>
    <row r="36" spans="1:23" x14ac:dyDescent="0.25">
      <c r="A36" s="101" t="s">
        <v>175</v>
      </c>
      <c r="B36" s="93" t="s">
        <v>128</v>
      </c>
      <c r="C36" s="94">
        <f t="shared" si="7"/>
        <v>0</v>
      </c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9"/>
    </row>
    <row r="37" spans="1:23" x14ac:dyDescent="0.25">
      <c r="A37" s="101" t="s">
        <v>176</v>
      </c>
      <c r="B37" s="93" t="s">
        <v>129</v>
      </c>
      <c r="C37" s="94">
        <f t="shared" si="7"/>
        <v>0</v>
      </c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9"/>
    </row>
    <row r="38" spans="1:23" ht="15" customHeight="1" x14ac:dyDescent="0.25">
      <c r="A38" s="98" t="s">
        <v>45</v>
      </c>
      <c r="B38" s="90" t="s">
        <v>178</v>
      </c>
      <c r="C38" s="91">
        <f t="shared" si="7"/>
        <v>0</v>
      </c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9"/>
    </row>
    <row r="39" spans="1:23" ht="30.75" thickBot="1" x14ac:dyDescent="0.3">
      <c r="A39" s="102" t="s">
        <v>177</v>
      </c>
      <c r="B39" s="103" t="s">
        <v>108</v>
      </c>
      <c r="C39" s="104">
        <f t="shared" si="7"/>
        <v>0</v>
      </c>
      <c r="D39" s="104">
        <f>0.0186*(D20+D21+D23+D26+D33+D38)</f>
        <v>0</v>
      </c>
      <c r="E39" s="104">
        <f>0.0209*(E20+E21+E23+E26+E33+E38)</f>
        <v>0</v>
      </c>
      <c r="F39" s="104">
        <f>0.0229*(F20+F21+F23+F26+F33+F38)</f>
        <v>0</v>
      </c>
      <c r="G39" s="104">
        <f>0.0234*(G20+G21+G23+G26+G33+G38)</f>
        <v>0</v>
      </c>
      <c r="H39" s="104">
        <f>0.0242*(H20+H21+H23+H26+H33+H38)</f>
        <v>0</v>
      </c>
      <c r="I39" s="104">
        <f>0.0248*(I20+I21+I23+I26+I33+I38)</f>
        <v>0</v>
      </c>
      <c r="J39" s="104">
        <f>0.0253*(J20+J21+J23+J26+J33+J38)</f>
        <v>0</v>
      </c>
      <c r="K39" s="104">
        <f>0.0257*(K20+K21+K23+K26+K33+K38)</f>
        <v>0</v>
      </c>
      <c r="L39" s="104">
        <f>0.0262*(L20+L21+L23+L26+L33+L38)</f>
        <v>0</v>
      </c>
      <c r="M39" s="104">
        <f t="shared" ref="M39:W39" si="8">0.0266*(M20+M21+M23+M26+M33+M38)</f>
        <v>0</v>
      </c>
      <c r="N39" s="104">
        <f t="shared" si="8"/>
        <v>0</v>
      </c>
      <c r="O39" s="104">
        <f t="shared" si="8"/>
        <v>0</v>
      </c>
      <c r="P39" s="104">
        <f t="shared" si="8"/>
        <v>0</v>
      </c>
      <c r="Q39" s="104">
        <f t="shared" si="8"/>
        <v>0</v>
      </c>
      <c r="R39" s="104">
        <f t="shared" si="8"/>
        <v>0</v>
      </c>
      <c r="S39" s="104">
        <f t="shared" si="8"/>
        <v>0</v>
      </c>
      <c r="T39" s="104">
        <f t="shared" si="8"/>
        <v>0</v>
      </c>
      <c r="U39" s="104">
        <f t="shared" si="8"/>
        <v>0</v>
      </c>
      <c r="V39" s="104">
        <f t="shared" si="8"/>
        <v>0</v>
      </c>
      <c r="W39" s="105">
        <f t="shared" si="8"/>
        <v>0</v>
      </c>
    </row>
    <row r="40" spans="1:23" s="82" customFormat="1" ht="30" customHeight="1" thickBot="1" x14ac:dyDescent="0.3">
      <c r="A40" s="195" t="s">
        <v>145</v>
      </c>
      <c r="B40" s="195"/>
      <c r="C40" s="106"/>
      <c r="D40" s="161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</row>
    <row r="41" spans="1:23" x14ac:dyDescent="0.25">
      <c r="A41" s="108" t="s">
        <v>36</v>
      </c>
      <c r="B41" s="109" t="s">
        <v>8</v>
      </c>
      <c r="C41" s="110">
        <f>C42+C43+C44+C45+C46+C47</f>
        <v>0</v>
      </c>
      <c r="D41" s="110">
        <f>D42+D43+D44+D45+D46</f>
        <v>0</v>
      </c>
      <c r="E41" s="110">
        <f>E42+E43+E44+E45+E46</f>
        <v>0</v>
      </c>
      <c r="F41" s="110">
        <f>F42+F43+F44+F45+F46</f>
        <v>0</v>
      </c>
      <c r="G41" s="110">
        <f>G42+G43+G44+G45+G46</f>
        <v>0</v>
      </c>
      <c r="H41" s="110">
        <f t="shared" ref="H41:W41" si="9">H42+H43+H44+H45+H46</f>
        <v>0</v>
      </c>
      <c r="I41" s="110">
        <f t="shared" si="9"/>
        <v>0</v>
      </c>
      <c r="J41" s="110">
        <f t="shared" si="9"/>
        <v>0</v>
      </c>
      <c r="K41" s="110">
        <f t="shared" si="9"/>
        <v>0</v>
      </c>
      <c r="L41" s="110">
        <f t="shared" si="9"/>
        <v>0</v>
      </c>
      <c r="M41" s="110">
        <f t="shared" si="9"/>
        <v>0</v>
      </c>
      <c r="N41" s="110">
        <f t="shared" si="9"/>
        <v>0</v>
      </c>
      <c r="O41" s="110">
        <f t="shared" si="9"/>
        <v>0</v>
      </c>
      <c r="P41" s="110">
        <f t="shared" si="9"/>
        <v>0</v>
      </c>
      <c r="Q41" s="110">
        <f t="shared" si="9"/>
        <v>0</v>
      </c>
      <c r="R41" s="110">
        <f t="shared" si="9"/>
        <v>0</v>
      </c>
      <c r="S41" s="110">
        <f t="shared" si="9"/>
        <v>0</v>
      </c>
      <c r="T41" s="110">
        <f t="shared" si="9"/>
        <v>0</v>
      </c>
      <c r="U41" s="110">
        <f t="shared" si="9"/>
        <v>0</v>
      </c>
      <c r="V41" s="110">
        <f t="shared" si="9"/>
        <v>0</v>
      </c>
      <c r="W41" s="169">
        <f t="shared" si="9"/>
        <v>0</v>
      </c>
    </row>
    <row r="42" spans="1:23" x14ac:dyDescent="0.25">
      <c r="A42" s="56" t="s">
        <v>37</v>
      </c>
      <c r="B42" s="5" t="s">
        <v>10</v>
      </c>
      <c r="C42" s="80">
        <f>SUM(D42:W42)</f>
        <v>0</v>
      </c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5"/>
    </row>
    <row r="43" spans="1:23" x14ac:dyDescent="0.25">
      <c r="A43" s="56" t="s">
        <v>38</v>
      </c>
      <c r="B43" s="5" t="s">
        <v>187</v>
      </c>
      <c r="C43" s="80">
        <f>SUM(D43:W43)</f>
        <v>0</v>
      </c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5"/>
    </row>
    <row r="44" spans="1:23" x14ac:dyDescent="0.25">
      <c r="A44" s="56" t="s">
        <v>49</v>
      </c>
      <c r="B44" s="5" t="s">
        <v>68</v>
      </c>
      <c r="C44" s="80">
        <f>SUM(D44:W44)</f>
        <v>0</v>
      </c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5"/>
    </row>
    <row r="45" spans="1:23" x14ac:dyDescent="0.25">
      <c r="A45" s="56" t="s">
        <v>50</v>
      </c>
      <c r="B45" s="5" t="s">
        <v>67</v>
      </c>
      <c r="C45" s="80">
        <f>SUM(D45:W45)</f>
        <v>0</v>
      </c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5"/>
    </row>
    <row r="46" spans="1:23" x14ac:dyDescent="0.25">
      <c r="A46" s="156" t="s">
        <v>69</v>
      </c>
      <c r="B46" s="157" t="s">
        <v>169</v>
      </c>
      <c r="C46" s="80">
        <f>SUM(D46:W46)</f>
        <v>0</v>
      </c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70"/>
    </row>
    <row r="47" spans="1:23" ht="15.75" thickBot="1" x14ac:dyDescent="0.3">
      <c r="A47" s="57" t="s">
        <v>168</v>
      </c>
      <c r="B47" s="53" t="s">
        <v>179</v>
      </c>
      <c r="C47" s="111">
        <f>W47</f>
        <v>0</v>
      </c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168">
        <f>C4-((C4*0.014)+((C4*0.034)*19))</f>
        <v>0</v>
      </c>
    </row>
    <row r="51" spans="6:6" x14ac:dyDescent="0.25">
      <c r="F51" s="74"/>
    </row>
    <row r="52" spans="6:6" x14ac:dyDescent="0.25">
      <c r="F52" s="74"/>
    </row>
  </sheetData>
  <sheetProtection formatCells="0" selectLockedCells="1"/>
  <mergeCells count="3">
    <mergeCell ref="A2:B2"/>
    <mergeCell ref="A18:B18"/>
    <mergeCell ref="A40:B40"/>
  </mergeCells>
  <pageMargins left="0.70866141732283472" right="0.70866141732283472" top="0.78740157480314965" bottom="0.78740157480314965" header="0.31496062992125984" footer="0.31496062992125984"/>
  <pageSetup paperSize="8" scale="47" fitToHeight="0" orientation="landscape" cellComments="asDisplayed" r:id="rId1"/>
  <ignoredErrors>
    <ignoredError sqref="C23 C26 C33 C11 C15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C24BA187-5916-4A47-823B-D7B7712F8B94}">
            <xm:f>($D$43/12)/'Celková rekapitulace'!$B$12&gt;57.5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D43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8"/>
  <sheetViews>
    <sheetView topLeftCell="A10" zoomScale="115" zoomScaleNormal="115" workbookViewId="0">
      <selection activeCell="B11" sqref="B11:E11"/>
    </sheetView>
  </sheetViews>
  <sheetFormatPr defaultRowHeight="14.25" x14ac:dyDescent="0.2"/>
  <cols>
    <col min="1" max="1" width="9.7109375" style="29" customWidth="1"/>
    <col min="2" max="2" width="16.5703125" style="29" customWidth="1"/>
    <col min="3" max="4" width="15" style="29" customWidth="1"/>
    <col min="5" max="5" width="15" style="29" bestFit="1" customWidth="1"/>
    <col min="6" max="6" width="16" style="29" customWidth="1"/>
    <col min="7" max="7" width="15.140625" style="29" customWidth="1"/>
    <col min="8" max="8" width="15" style="29" customWidth="1"/>
    <col min="9" max="9" width="15" style="29" bestFit="1" customWidth="1"/>
    <col min="10" max="10" width="15.140625" style="29" customWidth="1"/>
    <col min="11" max="11" width="18.28515625" style="29" customWidth="1"/>
    <col min="12" max="12" width="18.42578125" style="29" customWidth="1"/>
    <col min="13" max="13" width="19.42578125" style="29" customWidth="1"/>
    <col min="14" max="14" width="14.42578125" style="29" bestFit="1" customWidth="1"/>
    <col min="15" max="15" width="9.140625" style="29"/>
    <col min="16" max="16" width="20.5703125" style="29" customWidth="1"/>
    <col min="17" max="255" width="9.140625" style="29"/>
    <col min="256" max="256" width="5.7109375" style="29" customWidth="1"/>
    <col min="257" max="257" width="9.5703125" style="29" customWidth="1"/>
    <col min="258" max="258" width="10.85546875" style="29" customWidth="1"/>
    <col min="259" max="259" width="11.28515625" style="29" customWidth="1"/>
    <col min="260" max="260" width="10.140625" style="29" customWidth="1"/>
    <col min="261" max="261" width="13.140625" style="29" customWidth="1"/>
    <col min="262" max="262" width="12.7109375" style="29" customWidth="1"/>
    <col min="263" max="263" width="10.5703125" style="29" customWidth="1"/>
    <col min="264" max="264" width="12.85546875" style="29" customWidth="1"/>
    <col min="265" max="265" width="10.5703125" style="29" customWidth="1"/>
    <col min="266" max="266" width="11.85546875" style="29" customWidth="1"/>
    <col min="267" max="267" width="10.140625" style="29" bestFit="1" customWidth="1"/>
    <col min="268" max="511" width="9.140625" style="29"/>
    <col min="512" max="512" width="5.7109375" style="29" customWidth="1"/>
    <col min="513" max="513" width="9.5703125" style="29" customWidth="1"/>
    <col min="514" max="514" width="10.85546875" style="29" customWidth="1"/>
    <col min="515" max="515" width="11.28515625" style="29" customWidth="1"/>
    <col min="516" max="516" width="10.140625" style="29" customWidth="1"/>
    <col min="517" max="517" width="13.140625" style="29" customWidth="1"/>
    <col min="518" max="518" width="12.7109375" style="29" customWidth="1"/>
    <col min="519" max="519" width="10.5703125" style="29" customWidth="1"/>
    <col min="520" max="520" width="12.85546875" style="29" customWidth="1"/>
    <col min="521" max="521" width="10.5703125" style="29" customWidth="1"/>
    <col min="522" max="522" width="11.85546875" style="29" customWidth="1"/>
    <col min="523" max="523" width="10.140625" style="29" bestFit="1" customWidth="1"/>
    <col min="524" max="767" width="9.140625" style="29"/>
    <col min="768" max="768" width="5.7109375" style="29" customWidth="1"/>
    <col min="769" max="769" width="9.5703125" style="29" customWidth="1"/>
    <col min="770" max="770" width="10.85546875" style="29" customWidth="1"/>
    <col min="771" max="771" width="11.28515625" style="29" customWidth="1"/>
    <col min="772" max="772" width="10.140625" style="29" customWidth="1"/>
    <col min="773" max="773" width="13.140625" style="29" customWidth="1"/>
    <col min="774" max="774" width="12.7109375" style="29" customWidth="1"/>
    <col min="775" max="775" width="10.5703125" style="29" customWidth="1"/>
    <col min="776" max="776" width="12.85546875" style="29" customWidth="1"/>
    <col min="777" max="777" width="10.5703125" style="29" customWidth="1"/>
    <col min="778" max="778" width="11.85546875" style="29" customWidth="1"/>
    <col min="779" max="779" width="10.140625" style="29" bestFit="1" customWidth="1"/>
    <col min="780" max="1023" width="9.140625" style="29"/>
    <col min="1024" max="1024" width="5.7109375" style="29" customWidth="1"/>
    <col min="1025" max="1025" width="9.5703125" style="29" customWidth="1"/>
    <col min="1026" max="1026" width="10.85546875" style="29" customWidth="1"/>
    <col min="1027" max="1027" width="11.28515625" style="29" customWidth="1"/>
    <col min="1028" max="1028" width="10.140625" style="29" customWidth="1"/>
    <col min="1029" max="1029" width="13.140625" style="29" customWidth="1"/>
    <col min="1030" max="1030" width="12.7109375" style="29" customWidth="1"/>
    <col min="1031" max="1031" width="10.5703125" style="29" customWidth="1"/>
    <col min="1032" max="1032" width="12.85546875" style="29" customWidth="1"/>
    <col min="1033" max="1033" width="10.5703125" style="29" customWidth="1"/>
    <col min="1034" max="1034" width="11.85546875" style="29" customWidth="1"/>
    <col min="1035" max="1035" width="10.140625" style="29" bestFit="1" customWidth="1"/>
    <col min="1036" max="1279" width="9.140625" style="29"/>
    <col min="1280" max="1280" width="5.7109375" style="29" customWidth="1"/>
    <col min="1281" max="1281" width="9.5703125" style="29" customWidth="1"/>
    <col min="1282" max="1282" width="10.85546875" style="29" customWidth="1"/>
    <col min="1283" max="1283" width="11.28515625" style="29" customWidth="1"/>
    <col min="1284" max="1284" width="10.140625" style="29" customWidth="1"/>
    <col min="1285" max="1285" width="13.140625" style="29" customWidth="1"/>
    <col min="1286" max="1286" width="12.7109375" style="29" customWidth="1"/>
    <col min="1287" max="1287" width="10.5703125" style="29" customWidth="1"/>
    <col min="1288" max="1288" width="12.85546875" style="29" customWidth="1"/>
    <col min="1289" max="1289" width="10.5703125" style="29" customWidth="1"/>
    <col min="1290" max="1290" width="11.85546875" style="29" customWidth="1"/>
    <col min="1291" max="1291" width="10.140625" style="29" bestFit="1" customWidth="1"/>
    <col min="1292" max="1535" width="9.140625" style="29"/>
    <col min="1536" max="1536" width="5.7109375" style="29" customWidth="1"/>
    <col min="1537" max="1537" width="9.5703125" style="29" customWidth="1"/>
    <col min="1538" max="1538" width="10.85546875" style="29" customWidth="1"/>
    <col min="1539" max="1539" width="11.28515625" style="29" customWidth="1"/>
    <col min="1540" max="1540" width="10.140625" style="29" customWidth="1"/>
    <col min="1541" max="1541" width="13.140625" style="29" customWidth="1"/>
    <col min="1542" max="1542" width="12.7109375" style="29" customWidth="1"/>
    <col min="1543" max="1543" width="10.5703125" style="29" customWidth="1"/>
    <col min="1544" max="1544" width="12.85546875" style="29" customWidth="1"/>
    <col min="1545" max="1545" width="10.5703125" style="29" customWidth="1"/>
    <col min="1546" max="1546" width="11.85546875" style="29" customWidth="1"/>
    <col min="1547" max="1547" width="10.140625" style="29" bestFit="1" customWidth="1"/>
    <col min="1548" max="1791" width="9.140625" style="29"/>
    <col min="1792" max="1792" width="5.7109375" style="29" customWidth="1"/>
    <col min="1793" max="1793" width="9.5703125" style="29" customWidth="1"/>
    <col min="1794" max="1794" width="10.85546875" style="29" customWidth="1"/>
    <col min="1795" max="1795" width="11.28515625" style="29" customWidth="1"/>
    <col min="1796" max="1796" width="10.140625" style="29" customWidth="1"/>
    <col min="1797" max="1797" width="13.140625" style="29" customWidth="1"/>
    <col min="1798" max="1798" width="12.7109375" style="29" customWidth="1"/>
    <col min="1799" max="1799" width="10.5703125" style="29" customWidth="1"/>
    <col min="1800" max="1800" width="12.85546875" style="29" customWidth="1"/>
    <col min="1801" max="1801" width="10.5703125" style="29" customWidth="1"/>
    <col min="1802" max="1802" width="11.85546875" style="29" customWidth="1"/>
    <col min="1803" max="1803" width="10.140625" style="29" bestFit="1" customWidth="1"/>
    <col min="1804" max="2047" width="9.140625" style="29"/>
    <col min="2048" max="2048" width="5.7109375" style="29" customWidth="1"/>
    <col min="2049" max="2049" width="9.5703125" style="29" customWidth="1"/>
    <col min="2050" max="2050" width="10.85546875" style="29" customWidth="1"/>
    <col min="2051" max="2051" width="11.28515625" style="29" customWidth="1"/>
    <col min="2052" max="2052" width="10.140625" style="29" customWidth="1"/>
    <col min="2053" max="2053" width="13.140625" style="29" customWidth="1"/>
    <col min="2054" max="2054" width="12.7109375" style="29" customWidth="1"/>
    <col min="2055" max="2055" width="10.5703125" style="29" customWidth="1"/>
    <col min="2056" max="2056" width="12.85546875" style="29" customWidth="1"/>
    <col min="2057" max="2057" width="10.5703125" style="29" customWidth="1"/>
    <col min="2058" max="2058" width="11.85546875" style="29" customWidth="1"/>
    <col min="2059" max="2059" width="10.140625" style="29" bestFit="1" customWidth="1"/>
    <col min="2060" max="2303" width="9.140625" style="29"/>
    <col min="2304" max="2304" width="5.7109375" style="29" customWidth="1"/>
    <col min="2305" max="2305" width="9.5703125" style="29" customWidth="1"/>
    <col min="2306" max="2306" width="10.85546875" style="29" customWidth="1"/>
    <col min="2307" max="2307" width="11.28515625" style="29" customWidth="1"/>
    <col min="2308" max="2308" width="10.140625" style="29" customWidth="1"/>
    <col min="2309" max="2309" width="13.140625" style="29" customWidth="1"/>
    <col min="2310" max="2310" width="12.7109375" style="29" customWidth="1"/>
    <col min="2311" max="2311" width="10.5703125" style="29" customWidth="1"/>
    <col min="2312" max="2312" width="12.85546875" style="29" customWidth="1"/>
    <col min="2313" max="2313" width="10.5703125" style="29" customWidth="1"/>
    <col min="2314" max="2314" width="11.85546875" style="29" customWidth="1"/>
    <col min="2315" max="2315" width="10.140625" style="29" bestFit="1" customWidth="1"/>
    <col min="2316" max="2559" width="9.140625" style="29"/>
    <col min="2560" max="2560" width="5.7109375" style="29" customWidth="1"/>
    <col min="2561" max="2561" width="9.5703125" style="29" customWidth="1"/>
    <col min="2562" max="2562" width="10.85546875" style="29" customWidth="1"/>
    <col min="2563" max="2563" width="11.28515625" style="29" customWidth="1"/>
    <col min="2564" max="2564" width="10.140625" style="29" customWidth="1"/>
    <col min="2565" max="2565" width="13.140625" style="29" customWidth="1"/>
    <col min="2566" max="2566" width="12.7109375" style="29" customWidth="1"/>
    <col min="2567" max="2567" width="10.5703125" style="29" customWidth="1"/>
    <col min="2568" max="2568" width="12.85546875" style="29" customWidth="1"/>
    <col min="2569" max="2569" width="10.5703125" style="29" customWidth="1"/>
    <col min="2570" max="2570" width="11.85546875" style="29" customWidth="1"/>
    <col min="2571" max="2571" width="10.140625" style="29" bestFit="1" customWidth="1"/>
    <col min="2572" max="2815" width="9.140625" style="29"/>
    <col min="2816" max="2816" width="5.7109375" style="29" customWidth="1"/>
    <col min="2817" max="2817" width="9.5703125" style="29" customWidth="1"/>
    <col min="2818" max="2818" width="10.85546875" style="29" customWidth="1"/>
    <col min="2819" max="2819" width="11.28515625" style="29" customWidth="1"/>
    <col min="2820" max="2820" width="10.140625" style="29" customWidth="1"/>
    <col min="2821" max="2821" width="13.140625" style="29" customWidth="1"/>
    <col min="2822" max="2822" width="12.7109375" style="29" customWidth="1"/>
    <col min="2823" max="2823" width="10.5703125" style="29" customWidth="1"/>
    <col min="2824" max="2824" width="12.85546875" style="29" customWidth="1"/>
    <col min="2825" max="2825" width="10.5703125" style="29" customWidth="1"/>
    <col min="2826" max="2826" width="11.85546875" style="29" customWidth="1"/>
    <col min="2827" max="2827" width="10.140625" style="29" bestFit="1" customWidth="1"/>
    <col min="2828" max="3071" width="9.140625" style="29"/>
    <col min="3072" max="3072" width="5.7109375" style="29" customWidth="1"/>
    <col min="3073" max="3073" width="9.5703125" style="29" customWidth="1"/>
    <col min="3074" max="3074" width="10.85546875" style="29" customWidth="1"/>
    <col min="3075" max="3075" width="11.28515625" style="29" customWidth="1"/>
    <col min="3076" max="3076" width="10.140625" style="29" customWidth="1"/>
    <col min="3077" max="3077" width="13.140625" style="29" customWidth="1"/>
    <col min="3078" max="3078" width="12.7109375" style="29" customWidth="1"/>
    <col min="3079" max="3079" width="10.5703125" style="29" customWidth="1"/>
    <col min="3080" max="3080" width="12.85546875" style="29" customWidth="1"/>
    <col min="3081" max="3081" width="10.5703125" style="29" customWidth="1"/>
    <col min="3082" max="3082" width="11.85546875" style="29" customWidth="1"/>
    <col min="3083" max="3083" width="10.140625" style="29" bestFit="1" customWidth="1"/>
    <col min="3084" max="3327" width="9.140625" style="29"/>
    <col min="3328" max="3328" width="5.7109375" style="29" customWidth="1"/>
    <col min="3329" max="3329" width="9.5703125" style="29" customWidth="1"/>
    <col min="3330" max="3330" width="10.85546875" style="29" customWidth="1"/>
    <col min="3331" max="3331" width="11.28515625" style="29" customWidth="1"/>
    <col min="3332" max="3332" width="10.140625" style="29" customWidth="1"/>
    <col min="3333" max="3333" width="13.140625" style="29" customWidth="1"/>
    <col min="3334" max="3334" width="12.7109375" style="29" customWidth="1"/>
    <col min="3335" max="3335" width="10.5703125" style="29" customWidth="1"/>
    <col min="3336" max="3336" width="12.85546875" style="29" customWidth="1"/>
    <col min="3337" max="3337" width="10.5703125" style="29" customWidth="1"/>
    <col min="3338" max="3338" width="11.85546875" style="29" customWidth="1"/>
    <col min="3339" max="3339" width="10.140625" style="29" bestFit="1" customWidth="1"/>
    <col min="3340" max="3583" width="9.140625" style="29"/>
    <col min="3584" max="3584" width="5.7109375" style="29" customWidth="1"/>
    <col min="3585" max="3585" width="9.5703125" style="29" customWidth="1"/>
    <col min="3586" max="3586" width="10.85546875" style="29" customWidth="1"/>
    <col min="3587" max="3587" width="11.28515625" style="29" customWidth="1"/>
    <col min="3588" max="3588" width="10.140625" style="29" customWidth="1"/>
    <col min="3589" max="3589" width="13.140625" style="29" customWidth="1"/>
    <col min="3590" max="3590" width="12.7109375" style="29" customWidth="1"/>
    <col min="3591" max="3591" width="10.5703125" style="29" customWidth="1"/>
    <col min="3592" max="3592" width="12.85546875" style="29" customWidth="1"/>
    <col min="3593" max="3593" width="10.5703125" style="29" customWidth="1"/>
    <col min="3594" max="3594" width="11.85546875" style="29" customWidth="1"/>
    <col min="3595" max="3595" width="10.140625" style="29" bestFit="1" customWidth="1"/>
    <col min="3596" max="3839" width="9.140625" style="29"/>
    <col min="3840" max="3840" width="5.7109375" style="29" customWidth="1"/>
    <col min="3841" max="3841" width="9.5703125" style="29" customWidth="1"/>
    <col min="3842" max="3842" width="10.85546875" style="29" customWidth="1"/>
    <col min="3843" max="3843" width="11.28515625" style="29" customWidth="1"/>
    <col min="3844" max="3844" width="10.140625" style="29" customWidth="1"/>
    <col min="3845" max="3845" width="13.140625" style="29" customWidth="1"/>
    <col min="3846" max="3846" width="12.7109375" style="29" customWidth="1"/>
    <col min="3847" max="3847" width="10.5703125" style="29" customWidth="1"/>
    <col min="3848" max="3848" width="12.85546875" style="29" customWidth="1"/>
    <col min="3849" max="3849" width="10.5703125" style="29" customWidth="1"/>
    <col min="3850" max="3850" width="11.85546875" style="29" customWidth="1"/>
    <col min="3851" max="3851" width="10.140625" style="29" bestFit="1" customWidth="1"/>
    <col min="3852" max="4095" width="9.140625" style="29"/>
    <col min="4096" max="4096" width="5.7109375" style="29" customWidth="1"/>
    <col min="4097" max="4097" width="9.5703125" style="29" customWidth="1"/>
    <col min="4098" max="4098" width="10.85546875" style="29" customWidth="1"/>
    <col min="4099" max="4099" width="11.28515625" style="29" customWidth="1"/>
    <col min="4100" max="4100" width="10.140625" style="29" customWidth="1"/>
    <col min="4101" max="4101" width="13.140625" style="29" customWidth="1"/>
    <col min="4102" max="4102" width="12.7109375" style="29" customWidth="1"/>
    <col min="4103" max="4103" width="10.5703125" style="29" customWidth="1"/>
    <col min="4104" max="4104" width="12.85546875" style="29" customWidth="1"/>
    <col min="4105" max="4105" width="10.5703125" style="29" customWidth="1"/>
    <col min="4106" max="4106" width="11.85546875" style="29" customWidth="1"/>
    <col min="4107" max="4107" width="10.140625" style="29" bestFit="1" customWidth="1"/>
    <col min="4108" max="4351" width="9.140625" style="29"/>
    <col min="4352" max="4352" width="5.7109375" style="29" customWidth="1"/>
    <col min="4353" max="4353" width="9.5703125" style="29" customWidth="1"/>
    <col min="4354" max="4354" width="10.85546875" style="29" customWidth="1"/>
    <col min="4355" max="4355" width="11.28515625" style="29" customWidth="1"/>
    <col min="4356" max="4356" width="10.140625" style="29" customWidth="1"/>
    <col min="4357" max="4357" width="13.140625" style="29" customWidth="1"/>
    <col min="4358" max="4358" width="12.7109375" style="29" customWidth="1"/>
    <col min="4359" max="4359" width="10.5703125" style="29" customWidth="1"/>
    <col min="4360" max="4360" width="12.85546875" style="29" customWidth="1"/>
    <col min="4361" max="4361" width="10.5703125" style="29" customWidth="1"/>
    <col min="4362" max="4362" width="11.85546875" style="29" customWidth="1"/>
    <col min="4363" max="4363" width="10.140625" style="29" bestFit="1" customWidth="1"/>
    <col min="4364" max="4607" width="9.140625" style="29"/>
    <col min="4608" max="4608" width="5.7109375" style="29" customWidth="1"/>
    <col min="4609" max="4609" width="9.5703125" style="29" customWidth="1"/>
    <col min="4610" max="4610" width="10.85546875" style="29" customWidth="1"/>
    <col min="4611" max="4611" width="11.28515625" style="29" customWidth="1"/>
    <col min="4612" max="4612" width="10.140625" style="29" customWidth="1"/>
    <col min="4613" max="4613" width="13.140625" style="29" customWidth="1"/>
    <col min="4614" max="4614" width="12.7109375" style="29" customWidth="1"/>
    <col min="4615" max="4615" width="10.5703125" style="29" customWidth="1"/>
    <col min="4616" max="4616" width="12.85546875" style="29" customWidth="1"/>
    <col min="4617" max="4617" width="10.5703125" style="29" customWidth="1"/>
    <col min="4618" max="4618" width="11.85546875" style="29" customWidth="1"/>
    <col min="4619" max="4619" width="10.140625" style="29" bestFit="1" customWidth="1"/>
    <col min="4620" max="4863" width="9.140625" style="29"/>
    <col min="4864" max="4864" width="5.7109375" style="29" customWidth="1"/>
    <col min="4865" max="4865" width="9.5703125" style="29" customWidth="1"/>
    <col min="4866" max="4866" width="10.85546875" style="29" customWidth="1"/>
    <col min="4867" max="4867" width="11.28515625" style="29" customWidth="1"/>
    <col min="4868" max="4868" width="10.140625" style="29" customWidth="1"/>
    <col min="4869" max="4869" width="13.140625" style="29" customWidth="1"/>
    <col min="4870" max="4870" width="12.7109375" style="29" customWidth="1"/>
    <col min="4871" max="4871" width="10.5703125" style="29" customWidth="1"/>
    <col min="4872" max="4872" width="12.85546875" style="29" customWidth="1"/>
    <col min="4873" max="4873" width="10.5703125" style="29" customWidth="1"/>
    <col min="4874" max="4874" width="11.85546875" style="29" customWidth="1"/>
    <col min="4875" max="4875" width="10.140625" style="29" bestFit="1" customWidth="1"/>
    <col min="4876" max="5119" width="9.140625" style="29"/>
    <col min="5120" max="5120" width="5.7109375" style="29" customWidth="1"/>
    <col min="5121" max="5121" width="9.5703125" style="29" customWidth="1"/>
    <col min="5122" max="5122" width="10.85546875" style="29" customWidth="1"/>
    <col min="5123" max="5123" width="11.28515625" style="29" customWidth="1"/>
    <col min="5124" max="5124" width="10.140625" style="29" customWidth="1"/>
    <col min="5125" max="5125" width="13.140625" style="29" customWidth="1"/>
    <col min="5126" max="5126" width="12.7109375" style="29" customWidth="1"/>
    <col min="5127" max="5127" width="10.5703125" style="29" customWidth="1"/>
    <col min="5128" max="5128" width="12.85546875" style="29" customWidth="1"/>
    <col min="5129" max="5129" width="10.5703125" style="29" customWidth="1"/>
    <col min="5130" max="5130" width="11.85546875" style="29" customWidth="1"/>
    <col min="5131" max="5131" width="10.140625" style="29" bestFit="1" customWidth="1"/>
    <col min="5132" max="5375" width="9.140625" style="29"/>
    <col min="5376" max="5376" width="5.7109375" style="29" customWidth="1"/>
    <col min="5377" max="5377" width="9.5703125" style="29" customWidth="1"/>
    <col min="5378" max="5378" width="10.85546875" style="29" customWidth="1"/>
    <col min="5379" max="5379" width="11.28515625" style="29" customWidth="1"/>
    <col min="5380" max="5380" width="10.140625" style="29" customWidth="1"/>
    <col min="5381" max="5381" width="13.140625" style="29" customWidth="1"/>
    <col min="5382" max="5382" width="12.7109375" style="29" customWidth="1"/>
    <col min="5383" max="5383" width="10.5703125" style="29" customWidth="1"/>
    <col min="5384" max="5384" width="12.85546875" style="29" customWidth="1"/>
    <col min="5385" max="5385" width="10.5703125" style="29" customWidth="1"/>
    <col min="5386" max="5386" width="11.85546875" style="29" customWidth="1"/>
    <col min="5387" max="5387" width="10.140625" style="29" bestFit="1" customWidth="1"/>
    <col min="5388" max="5631" width="9.140625" style="29"/>
    <col min="5632" max="5632" width="5.7109375" style="29" customWidth="1"/>
    <col min="5633" max="5633" width="9.5703125" style="29" customWidth="1"/>
    <col min="5634" max="5634" width="10.85546875" style="29" customWidth="1"/>
    <col min="5635" max="5635" width="11.28515625" style="29" customWidth="1"/>
    <col min="5636" max="5636" width="10.140625" style="29" customWidth="1"/>
    <col min="5637" max="5637" width="13.140625" style="29" customWidth="1"/>
    <col min="5638" max="5638" width="12.7109375" style="29" customWidth="1"/>
    <col min="5639" max="5639" width="10.5703125" style="29" customWidth="1"/>
    <col min="5640" max="5640" width="12.85546875" style="29" customWidth="1"/>
    <col min="5641" max="5641" width="10.5703125" style="29" customWidth="1"/>
    <col min="5642" max="5642" width="11.85546875" style="29" customWidth="1"/>
    <col min="5643" max="5643" width="10.140625" style="29" bestFit="1" customWidth="1"/>
    <col min="5644" max="5887" width="9.140625" style="29"/>
    <col min="5888" max="5888" width="5.7109375" style="29" customWidth="1"/>
    <col min="5889" max="5889" width="9.5703125" style="29" customWidth="1"/>
    <col min="5890" max="5890" width="10.85546875" style="29" customWidth="1"/>
    <col min="5891" max="5891" width="11.28515625" style="29" customWidth="1"/>
    <col min="5892" max="5892" width="10.140625" style="29" customWidth="1"/>
    <col min="5893" max="5893" width="13.140625" style="29" customWidth="1"/>
    <col min="5894" max="5894" width="12.7109375" style="29" customWidth="1"/>
    <col min="5895" max="5895" width="10.5703125" style="29" customWidth="1"/>
    <col min="5896" max="5896" width="12.85546875" style="29" customWidth="1"/>
    <col min="5897" max="5897" width="10.5703125" style="29" customWidth="1"/>
    <col min="5898" max="5898" width="11.85546875" style="29" customWidth="1"/>
    <col min="5899" max="5899" width="10.140625" style="29" bestFit="1" customWidth="1"/>
    <col min="5900" max="6143" width="9.140625" style="29"/>
    <col min="6144" max="6144" width="5.7109375" style="29" customWidth="1"/>
    <col min="6145" max="6145" width="9.5703125" style="29" customWidth="1"/>
    <col min="6146" max="6146" width="10.85546875" style="29" customWidth="1"/>
    <col min="6147" max="6147" width="11.28515625" style="29" customWidth="1"/>
    <col min="6148" max="6148" width="10.140625" style="29" customWidth="1"/>
    <col min="6149" max="6149" width="13.140625" style="29" customWidth="1"/>
    <col min="6150" max="6150" width="12.7109375" style="29" customWidth="1"/>
    <col min="6151" max="6151" width="10.5703125" style="29" customWidth="1"/>
    <col min="6152" max="6152" width="12.85546875" style="29" customWidth="1"/>
    <col min="6153" max="6153" width="10.5703125" style="29" customWidth="1"/>
    <col min="6154" max="6154" width="11.85546875" style="29" customWidth="1"/>
    <col min="6155" max="6155" width="10.140625" style="29" bestFit="1" customWidth="1"/>
    <col min="6156" max="6399" width="9.140625" style="29"/>
    <col min="6400" max="6400" width="5.7109375" style="29" customWidth="1"/>
    <col min="6401" max="6401" width="9.5703125" style="29" customWidth="1"/>
    <col min="6402" max="6402" width="10.85546875" style="29" customWidth="1"/>
    <col min="6403" max="6403" width="11.28515625" style="29" customWidth="1"/>
    <col min="6404" max="6404" width="10.140625" style="29" customWidth="1"/>
    <col min="6405" max="6405" width="13.140625" style="29" customWidth="1"/>
    <col min="6406" max="6406" width="12.7109375" style="29" customWidth="1"/>
    <col min="6407" max="6407" width="10.5703125" style="29" customWidth="1"/>
    <col min="6408" max="6408" width="12.85546875" style="29" customWidth="1"/>
    <col min="6409" max="6409" width="10.5703125" style="29" customWidth="1"/>
    <col min="6410" max="6410" width="11.85546875" style="29" customWidth="1"/>
    <col min="6411" max="6411" width="10.140625" style="29" bestFit="1" customWidth="1"/>
    <col min="6412" max="6655" width="9.140625" style="29"/>
    <col min="6656" max="6656" width="5.7109375" style="29" customWidth="1"/>
    <col min="6657" max="6657" width="9.5703125" style="29" customWidth="1"/>
    <col min="6658" max="6658" width="10.85546875" style="29" customWidth="1"/>
    <col min="6659" max="6659" width="11.28515625" style="29" customWidth="1"/>
    <col min="6660" max="6660" width="10.140625" style="29" customWidth="1"/>
    <col min="6661" max="6661" width="13.140625" style="29" customWidth="1"/>
    <col min="6662" max="6662" width="12.7109375" style="29" customWidth="1"/>
    <col min="6663" max="6663" width="10.5703125" style="29" customWidth="1"/>
    <col min="6664" max="6664" width="12.85546875" style="29" customWidth="1"/>
    <col min="6665" max="6665" width="10.5703125" style="29" customWidth="1"/>
    <col min="6666" max="6666" width="11.85546875" style="29" customWidth="1"/>
    <col min="6667" max="6667" width="10.140625" style="29" bestFit="1" customWidth="1"/>
    <col min="6668" max="6911" width="9.140625" style="29"/>
    <col min="6912" max="6912" width="5.7109375" style="29" customWidth="1"/>
    <col min="6913" max="6913" width="9.5703125" style="29" customWidth="1"/>
    <col min="6914" max="6914" width="10.85546875" style="29" customWidth="1"/>
    <col min="6915" max="6915" width="11.28515625" style="29" customWidth="1"/>
    <col min="6916" max="6916" width="10.140625" style="29" customWidth="1"/>
    <col min="6917" max="6917" width="13.140625" style="29" customWidth="1"/>
    <col min="6918" max="6918" width="12.7109375" style="29" customWidth="1"/>
    <col min="6919" max="6919" width="10.5703125" style="29" customWidth="1"/>
    <col min="6920" max="6920" width="12.85546875" style="29" customWidth="1"/>
    <col min="6921" max="6921" width="10.5703125" style="29" customWidth="1"/>
    <col min="6922" max="6922" width="11.85546875" style="29" customWidth="1"/>
    <col min="6923" max="6923" width="10.140625" style="29" bestFit="1" customWidth="1"/>
    <col min="6924" max="7167" width="9.140625" style="29"/>
    <col min="7168" max="7168" width="5.7109375" style="29" customWidth="1"/>
    <col min="7169" max="7169" width="9.5703125" style="29" customWidth="1"/>
    <col min="7170" max="7170" width="10.85546875" style="29" customWidth="1"/>
    <col min="7171" max="7171" width="11.28515625" style="29" customWidth="1"/>
    <col min="7172" max="7172" width="10.140625" style="29" customWidth="1"/>
    <col min="7173" max="7173" width="13.140625" style="29" customWidth="1"/>
    <col min="7174" max="7174" width="12.7109375" style="29" customWidth="1"/>
    <col min="7175" max="7175" width="10.5703125" style="29" customWidth="1"/>
    <col min="7176" max="7176" width="12.85546875" style="29" customWidth="1"/>
    <col min="7177" max="7177" width="10.5703125" style="29" customWidth="1"/>
    <col min="7178" max="7178" width="11.85546875" style="29" customWidth="1"/>
    <col min="7179" max="7179" width="10.140625" style="29" bestFit="1" customWidth="1"/>
    <col min="7180" max="7423" width="9.140625" style="29"/>
    <col min="7424" max="7424" width="5.7109375" style="29" customWidth="1"/>
    <col min="7425" max="7425" width="9.5703125" style="29" customWidth="1"/>
    <col min="7426" max="7426" width="10.85546875" style="29" customWidth="1"/>
    <col min="7427" max="7427" width="11.28515625" style="29" customWidth="1"/>
    <col min="7428" max="7428" width="10.140625" style="29" customWidth="1"/>
    <col min="7429" max="7429" width="13.140625" style="29" customWidth="1"/>
    <col min="7430" max="7430" width="12.7109375" style="29" customWidth="1"/>
    <col min="7431" max="7431" width="10.5703125" style="29" customWidth="1"/>
    <col min="7432" max="7432" width="12.85546875" style="29" customWidth="1"/>
    <col min="7433" max="7433" width="10.5703125" style="29" customWidth="1"/>
    <col min="7434" max="7434" width="11.85546875" style="29" customWidth="1"/>
    <col min="7435" max="7435" width="10.140625" style="29" bestFit="1" customWidth="1"/>
    <col min="7436" max="7679" width="9.140625" style="29"/>
    <col min="7680" max="7680" width="5.7109375" style="29" customWidth="1"/>
    <col min="7681" max="7681" width="9.5703125" style="29" customWidth="1"/>
    <col min="7682" max="7682" width="10.85546875" style="29" customWidth="1"/>
    <col min="7683" max="7683" width="11.28515625" style="29" customWidth="1"/>
    <col min="7684" max="7684" width="10.140625" style="29" customWidth="1"/>
    <col min="7685" max="7685" width="13.140625" style="29" customWidth="1"/>
    <col min="7686" max="7686" width="12.7109375" style="29" customWidth="1"/>
    <col min="7687" max="7687" width="10.5703125" style="29" customWidth="1"/>
    <col min="7688" max="7688" width="12.85546875" style="29" customWidth="1"/>
    <col min="7689" max="7689" width="10.5703125" style="29" customWidth="1"/>
    <col min="7690" max="7690" width="11.85546875" style="29" customWidth="1"/>
    <col min="7691" max="7691" width="10.140625" style="29" bestFit="1" customWidth="1"/>
    <col min="7692" max="7935" width="9.140625" style="29"/>
    <col min="7936" max="7936" width="5.7109375" style="29" customWidth="1"/>
    <col min="7937" max="7937" width="9.5703125" style="29" customWidth="1"/>
    <col min="7938" max="7938" width="10.85546875" style="29" customWidth="1"/>
    <col min="7939" max="7939" width="11.28515625" style="29" customWidth="1"/>
    <col min="7940" max="7940" width="10.140625" style="29" customWidth="1"/>
    <col min="7941" max="7941" width="13.140625" style="29" customWidth="1"/>
    <col min="7942" max="7942" width="12.7109375" style="29" customWidth="1"/>
    <col min="7943" max="7943" width="10.5703125" style="29" customWidth="1"/>
    <col min="7944" max="7944" width="12.85546875" style="29" customWidth="1"/>
    <col min="7945" max="7945" width="10.5703125" style="29" customWidth="1"/>
    <col min="7946" max="7946" width="11.85546875" style="29" customWidth="1"/>
    <col min="7947" max="7947" width="10.140625" style="29" bestFit="1" customWidth="1"/>
    <col min="7948" max="8191" width="9.140625" style="29"/>
    <col min="8192" max="8192" width="5.7109375" style="29" customWidth="1"/>
    <col min="8193" max="8193" width="9.5703125" style="29" customWidth="1"/>
    <col min="8194" max="8194" width="10.85546875" style="29" customWidth="1"/>
    <col min="8195" max="8195" width="11.28515625" style="29" customWidth="1"/>
    <col min="8196" max="8196" width="10.140625" style="29" customWidth="1"/>
    <col min="8197" max="8197" width="13.140625" style="29" customWidth="1"/>
    <col min="8198" max="8198" width="12.7109375" style="29" customWidth="1"/>
    <col min="8199" max="8199" width="10.5703125" style="29" customWidth="1"/>
    <col min="8200" max="8200" width="12.85546875" style="29" customWidth="1"/>
    <col min="8201" max="8201" width="10.5703125" style="29" customWidth="1"/>
    <col min="8202" max="8202" width="11.85546875" style="29" customWidth="1"/>
    <col min="8203" max="8203" width="10.140625" style="29" bestFit="1" customWidth="1"/>
    <col min="8204" max="8447" width="9.140625" style="29"/>
    <col min="8448" max="8448" width="5.7109375" style="29" customWidth="1"/>
    <col min="8449" max="8449" width="9.5703125" style="29" customWidth="1"/>
    <col min="8450" max="8450" width="10.85546875" style="29" customWidth="1"/>
    <col min="8451" max="8451" width="11.28515625" style="29" customWidth="1"/>
    <col min="8452" max="8452" width="10.140625" style="29" customWidth="1"/>
    <col min="8453" max="8453" width="13.140625" style="29" customWidth="1"/>
    <col min="8454" max="8454" width="12.7109375" style="29" customWidth="1"/>
    <col min="8455" max="8455" width="10.5703125" style="29" customWidth="1"/>
    <col min="8456" max="8456" width="12.85546875" style="29" customWidth="1"/>
    <col min="8457" max="8457" width="10.5703125" style="29" customWidth="1"/>
    <col min="8458" max="8458" width="11.85546875" style="29" customWidth="1"/>
    <col min="8459" max="8459" width="10.140625" style="29" bestFit="1" customWidth="1"/>
    <col min="8460" max="8703" width="9.140625" style="29"/>
    <col min="8704" max="8704" width="5.7109375" style="29" customWidth="1"/>
    <col min="8705" max="8705" width="9.5703125" style="29" customWidth="1"/>
    <col min="8706" max="8706" width="10.85546875" style="29" customWidth="1"/>
    <col min="8707" max="8707" width="11.28515625" style="29" customWidth="1"/>
    <col min="8708" max="8708" width="10.140625" style="29" customWidth="1"/>
    <col min="8709" max="8709" width="13.140625" style="29" customWidth="1"/>
    <col min="8710" max="8710" width="12.7109375" style="29" customWidth="1"/>
    <col min="8711" max="8711" width="10.5703125" style="29" customWidth="1"/>
    <col min="8712" max="8712" width="12.85546875" style="29" customWidth="1"/>
    <col min="8713" max="8713" width="10.5703125" style="29" customWidth="1"/>
    <col min="8714" max="8714" width="11.85546875" style="29" customWidth="1"/>
    <col min="8715" max="8715" width="10.140625" style="29" bestFit="1" customWidth="1"/>
    <col min="8716" max="8959" width="9.140625" style="29"/>
    <col min="8960" max="8960" width="5.7109375" style="29" customWidth="1"/>
    <col min="8961" max="8961" width="9.5703125" style="29" customWidth="1"/>
    <col min="8962" max="8962" width="10.85546875" style="29" customWidth="1"/>
    <col min="8963" max="8963" width="11.28515625" style="29" customWidth="1"/>
    <col min="8964" max="8964" width="10.140625" style="29" customWidth="1"/>
    <col min="8965" max="8965" width="13.140625" style="29" customWidth="1"/>
    <col min="8966" max="8966" width="12.7109375" style="29" customWidth="1"/>
    <col min="8967" max="8967" width="10.5703125" style="29" customWidth="1"/>
    <col min="8968" max="8968" width="12.85546875" style="29" customWidth="1"/>
    <col min="8969" max="8969" width="10.5703125" style="29" customWidth="1"/>
    <col min="8970" max="8970" width="11.85546875" style="29" customWidth="1"/>
    <col min="8971" max="8971" width="10.140625" style="29" bestFit="1" customWidth="1"/>
    <col min="8972" max="9215" width="9.140625" style="29"/>
    <col min="9216" max="9216" width="5.7109375" style="29" customWidth="1"/>
    <col min="9217" max="9217" width="9.5703125" style="29" customWidth="1"/>
    <col min="9218" max="9218" width="10.85546875" style="29" customWidth="1"/>
    <col min="9219" max="9219" width="11.28515625" style="29" customWidth="1"/>
    <col min="9220" max="9220" width="10.140625" style="29" customWidth="1"/>
    <col min="9221" max="9221" width="13.140625" style="29" customWidth="1"/>
    <col min="9222" max="9222" width="12.7109375" style="29" customWidth="1"/>
    <col min="9223" max="9223" width="10.5703125" style="29" customWidth="1"/>
    <col min="9224" max="9224" width="12.85546875" style="29" customWidth="1"/>
    <col min="9225" max="9225" width="10.5703125" style="29" customWidth="1"/>
    <col min="9226" max="9226" width="11.85546875" style="29" customWidth="1"/>
    <col min="9227" max="9227" width="10.140625" style="29" bestFit="1" customWidth="1"/>
    <col min="9228" max="9471" width="9.140625" style="29"/>
    <col min="9472" max="9472" width="5.7109375" style="29" customWidth="1"/>
    <col min="9473" max="9473" width="9.5703125" style="29" customWidth="1"/>
    <col min="9474" max="9474" width="10.85546875" style="29" customWidth="1"/>
    <col min="9475" max="9475" width="11.28515625" style="29" customWidth="1"/>
    <col min="9476" max="9476" width="10.140625" style="29" customWidth="1"/>
    <col min="9477" max="9477" width="13.140625" style="29" customWidth="1"/>
    <col min="9478" max="9478" width="12.7109375" style="29" customWidth="1"/>
    <col min="9479" max="9479" width="10.5703125" style="29" customWidth="1"/>
    <col min="9480" max="9480" width="12.85546875" style="29" customWidth="1"/>
    <col min="9481" max="9481" width="10.5703125" style="29" customWidth="1"/>
    <col min="9482" max="9482" width="11.85546875" style="29" customWidth="1"/>
    <col min="9483" max="9483" width="10.140625" style="29" bestFit="1" customWidth="1"/>
    <col min="9484" max="9727" width="9.140625" style="29"/>
    <col min="9728" max="9728" width="5.7109375" style="29" customWidth="1"/>
    <col min="9729" max="9729" width="9.5703125" style="29" customWidth="1"/>
    <col min="9730" max="9730" width="10.85546875" style="29" customWidth="1"/>
    <col min="9731" max="9731" width="11.28515625" style="29" customWidth="1"/>
    <col min="9732" max="9732" width="10.140625" style="29" customWidth="1"/>
    <col min="9733" max="9733" width="13.140625" style="29" customWidth="1"/>
    <col min="9734" max="9734" width="12.7109375" style="29" customWidth="1"/>
    <col min="9735" max="9735" width="10.5703125" style="29" customWidth="1"/>
    <col min="9736" max="9736" width="12.85546875" style="29" customWidth="1"/>
    <col min="9737" max="9737" width="10.5703125" style="29" customWidth="1"/>
    <col min="9738" max="9738" width="11.85546875" style="29" customWidth="1"/>
    <col min="9739" max="9739" width="10.140625" style="29" bestFit="1" customWidth="1"/>
    <col min="9740" max="9983" width="9.140625" style="29"/>
    <col min="9984" max="9984" width="5.7109375" style="29" customWidth="1"/>
    <col min="9985" max="9985" width="9.5703125" style="29" customWidth="1"/>
    <col min="9986" max="9986" width="10.85546875" style="29" customWidth="1"/>
    <col min="9987" max="9987" width="11.28515625" style="29" customWidth="1"/>
    <col min="9988" max="9988" width="10.140625" style="29" customWidth="1"/>
    <col min="9989" max="9989" width="13.140625" style="29" customWidth="1"/>
    <col min="9990" max="9990" width="12.7109375" style="29" customWidth="1"/>
    <col min="9991" max="9991" width="10.5703125" style="29" customWidth="1"/>
    <col min="9992" max="9992" width="12.85546875" style="29" customWidth="1"/>
    <col min="9993" max="9993" width="10.5703125" style="29" customWidth="1"/>
    <col min="9994" max="9994" width="11.85546875" style="29" customWidth="1"/>
    <col min="9995" max="9995" width="10.140625" style="29" bestFit="1" customWidth="1"/>
    <col min="9996" max="10239" width="9.140625" style="29"/>
    <col min="10240" max="10240" width="5.7109375" style="29" customWidth="1"/>
    <col min="10241" max="10241" width="9.5703125" style="29" customWidth="1"/>
    <col min="10242" max="10242" width="10.85546875" style="29" customWidth="1"/>
    <col min="10243" max="10243" width="11.28515625" style="29" customWidth="1"/>
    <col min="10244" max="10244" width="10.140625" style="29" customWidth="1"/>
    <col min="10245" max="10245" width="13.140625" style="29" customWidth="1"/>
    <col min="10246" max="10246" width="12.7109375" style="29" customWidth="1"/>
    <col min="10247" max="10247" width="10.5703125" style="29" customWidth="1"/>
    <col min="10248" max="10248" width="12.85546875" style="29" customWidth="1"/>
    <col min="10249" max="10249" width="10.5703125" style="29" customWidth="1"/>
    <col min="10250" max="10250" width="11.85546875" style="29" customWidth="1"/>
    <col min="10251" max="10251" width="10.140625" style="29" bestFit="1" customWidth="1"/>
    <col min="10252" max="10495" width="9.140625" style="29"/>
    <col min="10496" max="10496" width="5.7109375" style="29" customWidth="1"/>
    <col min="10497" max="10497" width="9.5703125" style="29" customWidth="1"/>
    <col min="10498" max="10498" width="10.85546875" style="29" customWidth="1"/>
    <col min="10499" max="10499" width="11.28515625" style="29" customWidth="1"/>
    <col min="10500" max="10500" width="10.140625" style="29" customWidth="1"/>
    <col min="10501" max="10501" width="13.140625" style="29" customWidth="1"/>
    <col min="10502" max="10502" width="12.7109375" style="29" customWidth="1"/>
    <col min="10503" max="10503" width="10.5703125" style="29" customWidth="1"/>
    <col min="10504" max="10504" width="12.85546875" style="29" customWidth="1"/>
    <col min="10505" max="10505" width="10.5703125" style="29" customWidth="1"/>
    <col min="10506" max="10506" width="11.85546875" style="29" customWidth="1"/>
    <col min="10507" max="10507" width="10.140625" style="29" bestFit="1" customWidth="1"/>
    <col min="10508" max="10751" width="9.140625" style="29"/>
    <col min="10752" max="10752" width="5.7109375" style="29" customWidth="1"/>
    <col min="10753" max="10753" width="9.5703125" style="29" customWidth="1"/>
    <col min="10754" max="10754" width="10.85546875" style="29" customWidth="1"/>
    <col min="10755" max="10755" width="11.28515625" style="29" customWidth="1"/>
    <col min="10756" max="10756" width="10.140625" style="29" customWidth="1"/>
    <col min="10757" max="10757" width="13.140625" style="29" customWidth="1"/>
    <col min="10758" max="10758" width="12.7109375" style="29" customWidth="1"/>
    <col min="10759" max="10759" width="10.5703125" style="29" customWidth="1"/>
    <col min="10760" max="10760" width="12.85546875" style="29" customWidth="1"/>
    <col min="10761" max="10761" width="10.5703125" style="29" customWidth="1"/>
    <col min="10762" max="10762" width="11.85546875" style="29" customWidth="1"/>
    <col min="10763" max="10763" width="10.140625" style="29" bestFit="1" customWidth="1"/>
    <col min="10764" max="11007" width="9.140625" style="29"/>
    <col min="11008" max="11008" width="5.7109375" style="29" customWidth="1"/>
    <col min="11009" max="11009" width="9.5703125" style="29" customWidth="1"/>
    <col min="11010" max="11010" width="10.85546875" style="29" customWidth="1"/>
    <col min="11011" max="11011" width="11.28515625" style="29" customWidth="1"/>
    <col min="11012" max="11012" width="10.140625" style="29" customWidth="1"/>
    <col min="11013" max="11013" width="13.140625" style="29" customWidth="1"/>
    <col min="11014" max="11014" width="12.7109375" style="29" customWidth="1"/>
    <col min="11015" max="11015" width="10.5703125" style="29" customWidth="1"/>
    <col min="11016" max="11016" width="12.85546875" style="29" customWidth="1"/>
    <col min="11017" max="11017" width="10.5703125" style="29" customWidth="1"/>
    <col min="11018" max="11018" width="11.85546875" style="29" customWidth="1"/>
    <col min="11019" max="11019" width="10.140625" style="29" bestFit="1" customWidth="1"/>
    <col min="11020" max="11263" width="9.140625" style="29"/>
    <col min="11264" max="11264" width="5.7109375" style="29" customWidth="1"/>
    <col min="11265" max="11265" width="9.5703125" style="29" customWidth="1"/>
    <col min="11266" max="11266" width="10.85546875" style="29" customWidth="1"/>
    <col min="11267" max="11267" width="11.28515625" style="29" customWidth="1"/>
    <col min="11268" max="11268" width="10.140625" style="29" customWidth="1"/>
    <col min="11269" max="11269" width="13.140625" style="29" customWidth="1"/>
    <col min="11270" max="11270" width="12.7109375" style="29" customWidth="1"/>
    <col min="11271" max="11271" width="10.5703125" style="29" customWidth="1"/>
    <col min="11272" max="11272" width="12.85546875" style="29" customWidth="1"/>
    <col min="11273" max="11273" width="10.5703125" style="29" customWidth="1"/>
    <col min="11274" max="11274" width="11.85546875" style="29" customWidth="1"/>
    <col min="11275" max="11275" width="10.140625" style="29" bestFit="1" customWidth="1"/>
    <col min="11276" max="11519" width="9.140625" style="29"/>
    <col min="11520" max="11520" width="5.7109375" style="29" customWidth="1"/>
    <col min="11521" max="11521" width="9.5703125" style="29" customWidth="1"/>
    <col min="11522" max="11522" width="10.85546875" style="29" customWidth="1"/>
    <col min="11523" max="11523" width="11.28515625" style="29" customWidth="1"/>
    <col min="11524" max="11524" width="10.140625" style="29" customWidth="1"/>
    <col min="11525" max="11525" width="13.140625" style="29" customWidth="1"/>
    <col min="11526" max="11526" width="12.7109375" style="29" customWidth="1"/>
    <col min="11527" max="11527" width="10.5703125" style="29" customWidth="1"/>
    <col min="11528" max="11528" width="12.85546875" style="29" customWidth="1"/>
    <col min="11529" max="11529" width="10.5703125" style="29" customWidth="1"/>
    <col min="11530" max="11530" width="11.85546875" style="29" customWidth="1"/>
    <col min="11531" max="11531" width="10.140625" style="29" bestFit="1" customWidth="1"/>
    <col min="11532" max="11775" width="9.140625" style="29"/>
    <col min="11776" max="11776" width="5.7109375" style="29" customWidth="1"/>
    <col min="11777" max="11777" width="9.5703125" style="29" customWidth="1"/>
    <col min="11778" max="11778" width="10.85546875" style="29" customWidth="1"/>
    <col min="11779" max="11779" width="11.28515625" style="29" customWidth="1"/>
    <col min="11780" max="11780" width="10.140625" style="29" customWidth="1"/>
    <col min="11781" max="11781" width="13.140625" style="29" customWidth="1"/>
    <col min="11782" max="11782" width="12.7109375" style="29" customWidth="1"/>
    <col min="11783" max="11783" width="10.5703125" style="29" customWidth="1"/>
    <col min="11784" max="11784" width="12.85546875" style="29" customWidth="1"/>
    <col min="11785" max="11785" width="10.5703125" style="29" customWidth="1"/>
    <col min="11786" max="11786" width="11.85546875" style="29" customWidth="1"/>
    <col min="11787" max="11787" width="10.140625" style="29" bestFit="1" customWidth="1"/>
    <col min="11788" max="12031" width="9.140625" style="29"/>
    <col min="12032" max="12032" width="5.7109375" style="29" customWidth="1"/>
    <col min="12033" max="12033" width="9.5703125" style="29" customWidth="1"/>
    <col min="12034" max="12034" width="10.85546875" style="29" customWidth="1"/>
    <col min="12035" max="12035" width="11.28515625" style="29" customWidth="1"/>
    <col min="12036" max="12036" width="10.140625" style="29" customWidth="1"/>
    <col min="12037" max="12037" width="13.140625" style="29" customWidth="1"/>
    <col min="12038" max="12038" width="12.7109375" style="29" customWidth="1"/>
    <col min="12039" max="12039" width="10.5703125" style="29" customWidth="1"/>
    <col min="12040" max="12040" width="12.85546875" style="29" customWidth="1"/>
    <col min="12041" max="12041" width="10.5703125" style="29" customWidth="1"/>
    <col min="12042" max="12042" width="11.85546875" style="29" customWidth="1"/>
    <col min="12043" max="12043" width="10.140625" style="29" bestFit="1" customWidth="1"/>
    <col min="12044" max="12287" width="9.140625" style="29"/>
    <col min="12288" max="12288" width="5.7109375" style="29" customWidth="1"/>
    <col min="12289" max="12289" width="9.5703125" style="29" customWidth="1"/>
    <col min="12290" max="12290" width="10.85546875" style="29" customWidth="1"/>
    <col min="12291" max="12291" width="11.28515625" style="29" customWidth="1"/>
    <col min="12292" max="12292" width="10.140625" style="29" customWidth="1"/>
    <col min="12293" max="12293" width="13.140625" style="29" customWidth="1"/>
    <col min="12294" max="12294" width="12.7109375" style="29" customWidth="1"/>
    <col min="12295" max="12295" width="10.5703125" style="29" customWidth="1"/>
    <col min="12296" max="12296" width="12.85546875" style="29" customWidth="1"/>
    <col min="12297" max="12297" width="10.5703125" style="29" customWidth="1"/>
    <col min="12298" max="12298" width="11.85546875" style="29" customWidth="1"/>
    <col min="12299" max="12299" width="10.140625" style="29" bestFit="1" customWidth="1"/>
    <col min="12300" max="12543" width="9.140625" style="29"/>
    <col min="12544" max="12544" width="5.7109375" style="29" customWidth="1"/>
    <col min="12545" max="12545" width="9.5703125" style="29" customWidth="1"/>
    <col min="12546" max="12546" width="10.85546875" style="29" customWidth="1"/>
    <col min="12547" max="12547" width="11.28515625" style="29" customWidth="1"/>
    <col min="12548" max="12548" width="10.140625" style="29" customWidth="1"/>
    <col min="12549" max="12549" width="13.140625" style="29" customWidth="1"/>
    <col min="12550" max="12550" width="12.7109375" style="29" customWidth="1"/>
    <col min="12551" max="12551" width="10.5703125" style="29" customWidth="1"/>
    <col min="12552" max="12552" width="12.85546875" style="29" customWidth="1"/>
    <col min="12553" max="12553" width="10.5703125" style="29" customWidth="1"/>
    <col min="12554" max="12554" width="11.85546875" style="29" customWidth="1"/>
    <col min="12555" max="12555" width="10.140625" style="29" bestFit="1" customWidth="1"/>
    <col min="12556" max="12799" width="9.140625" style="29"/>
    <col min="12800" max="12800" width="5.7109375" style="29" customWidth="1"/>
    <col min="12801" max="12801" width="9.5703125" style="29" customWidth="1"/>
    <col min="12802" max="12802" width="10.85546875" style="29" customWidth="1"/>
    <col min="12803" max="12803" width="11.28515625" style="29" customWidth="1"/>
    <col min="12804" max="12804" width="10.140625" style="29" customWidth="1"/>
    <col min="12805" max="12805" width="13.140625" style="29" customWidth="1"/>
    <col min="12806" max="12806" width="12.7109375" style="29" customWidth="1"/>
    <col min="12807" max="12807" width="10.5703125" style="29" customWidth="1"/>
    <col min="12808" max="12808" width="12.85546875" style="29" customWidth="1"/>
    <col min="12809" max="12809" width="10.5703125" style="29" customWidth="1"/>
    <col min="12810" max="12810" width="11.85546875" style="29" customWidth="1"/>
    <col min="12811" max="12811" width="10.140625" style="29" bestFit="1" customWidth="1"/>
    <col min="12812" max="13055" width="9.140625" style="29"/>
    <col min="13056" max="13056" width="5.7109375" style="29" customWidth="1"/>
    <col min="13057" max="13057" width="9.5703125" style="29" customWidth="1"/>
    <col min="13058" max="13058" width="10.85546875" style="29" customWidth="1"/>
    <col min="13059" max="13059" width="11.28515625" style="29" customWidth="1"/>
    <col min="13060" max="13060" width="10.140625" style="29" customWidth="1"/>
    <col min="13061" max="13061" width="13.140625" style="29" customWidth="1"/>
    <col min="13062" max="13062" width="12.7109375" style="29" customWidth="1"/>
    <col min="13063" max="13063" width="10.5703125" style="29" customWidth="1"/>
    <col min="13064" max="13064" width="12.85546875" style="29" customWidth="1"/>
    <col min="13065" max="13065" width="10.5703125" style="29" customWidth="1"/>
    <col min="13066" max="13066" width="11.85546875" style="29" customWidth="1"/>
    <col min="13067" max="13067" width="10.140625" style="29" bestFit="1" customWidth="1"/>
    <col min="13068" max="13311" width="9.140625" style="29"/>
    <col min="13312" max="13312" width="5.7109375" style="29" customWidth="1"/>
    <col min="13313" max="13313" width="9.5703125" style="29" customWidth="1"/>
    <col min="13314" max="13314" width="10.85546875" style="29" customWidth="1"/>
    <col min="13315" max="13315" width="11.28515625" style="29" customWidth="1"/>
    <col min="13316" max="13316" width="10.140625" style="29" customWidth="1"/>
    <col min="13317" max="13317" width="13.140625" style="29" customWidth="1"/>
    <col min="13318" max="13318" width="12.7109375" style="29" customWidth="1"/>
    <col min="13319" max="13319" width="10.5703125" style="29" customWidth="1"/>
    <col min="13320" max="13320" width="12.85546875" style="29" customWidth="1"/>
    <col min="13321" max="13321" width="10.5703125" style="29" customWidth="1"/>
    <col min="13322" max="13322" width="11.85546875" style="29" customWidth="1"/>
    <col min="13323" max="13323" width="10.140625" style="29" bestFit="1" customWidth="1"/>
    <col min="13324" max="13567" width="9.140625" style="29"/>
    <col min="13568" max="13568" width="5.7109375" style="29" customWidth="1"/>
    <col min="13569" max="13569" width="9.5703125" style="29" customWidth="1"/>
    <col min="13570" max="13570" width="10.85546875" style="29" customWidth="1"/>
    <col min="13571" max="13571" width="11.28515625" style="29" customWidth="1"/>
    <col min="13572" max="13572" width="10.140625" style="29" customWidth="1"/>
    <col min="13573" max="13573" width="13.140625" style="29" customWidth="1"/>
    <col min="13574" max="13574" width="12.7109375" style="29" customWidth="1"/>
    <col min="13575" max="13575" width="10.5703125" style="29" customWidth="1"/>
    <col min="13576" max="13576" width="12.85546875" style="29" customWidth="1"/>
    <col min="13577" max="13577" width="10.5703125" style="29" customWidth="1"/>
    <col min="13578" max="13578" width="11.85546875" style="29" customWidth="1"/>
    <col min="13579" max="13579" width="10.140625" style="29" bestFit="1" customWidth="1"/>
    <col min="13580" max="13823" width="9.140625" style="29"/>
    <col min="13824" max="13824" width="5.7109375" style="29" customWidth="1"/>
    <col min="13825" max="13825" width="9.5703125" style="29" customWidth="1"/>
    <col min="13826" max="13826" width="10.85546875" style="29" customWidth="1"/>
    <col min="13827" max="13827" width="11.28515625" style="29" customWidth="1"/>
    <col min="13828" max="13828" width="10.140625" style="29" customWidth="1"/>
    <col min="13829" max="13829" width="13.140625" style="29" customWidth="1"/>
    <col min="13830" max="13830" width="12.7109375" style="29" customWidth="1"/>
    <col min="13831" max="13831" width="10.5703125" style="29" customWidth="1"/>
    <col min="13832" max="13832" width="12.85546875" style="29" customWidth="1"/>
    <col min="13833" max="13833" width="10.5703125" style="29" customWidth="1"/>
    <col min="13834" max="13834" width="11.85546875" style="29" customWidth="1"/>
    <col min="13835" max="13835" width="10.140625" style="29" bestFit="1" customWidth="1"/>
    <col min="13836" max="14079" width="9.140625" style="29"/>
    <col min="14080" max="14080" width="5.7109375" style="29" customWidth="1"/>
    <col min="14081" max="14081" width="9.5703125" style="29" customWidth="1"/>
    <col min="14082" max="14082" width="10.85546875" style="29" customWidth="1"/>
    <col min="14083" max="14083" width="11.28515625" style="29" customWidth="1"/>
    <col min="14084" max="14084" width="10.140625" style="29" customWidth="1"/>
    <col min="14085" max="14085" width="13.140625" style="29" customWidth="1"/>
    <col min="14086" max="14086" width="12.7109375" style="29" customWidth="1"/>
    <col min="14087" max="14087" width="10.5703125" style="29" customWidth="1"/>
    <col min="14088" max="14088" width="12.85546875" style="29" customWidth="1"/>
    <col min="14089" max="14089" width="10.5703125" style="29" customWidth="1"/>
    <col min="14090" max="14090" width="11.85546875" style="29" customWidth="1"/>
    <col min="14091" max="14091" width="10.140625" style="29" bestFit="1" customWidth="1"/>
    <col min="14092" max="14335" width="9.140625" style="29"/>
    <col min="14336" max="14336" width="5.7109375" style="29" customWidth="1"/>
    <col min="14337" max="14337" width="9.5703125" style="29" customWidth="1"/>
    <col min="14338" max="14338" width="10.85546875" style="29" customWidth="1"/>
    <col min="14339" max="14339" width="11.28515625" style="29" customWidth="1"/>
    <col min="14340" max="14340" width="10.140625" style="29" customWidth="1"/>
    <col min="14341" max="14341" width="13.140625" style="29" customWidth="1"/>
    <col min="14342" max="14342" width="12.7109375" style="29" customWidth="1"/>
    <col min="14343" max="14343" width="10.5703125" style="29" customWidth="1"/>
    <col min="14344" max="14344" width="12.85546875" style="29" customWidth="1"/>
    <col min="14345" max="14345" width="10.5703125" style="29" customWidth="1"/>
    <col min="14346" max="14346" width="11.85546875" style="29" customWidth="1"/>
    <col min="14347" max="14347" width="10.140625" style="29" bestFit="1" customWidth="1"/>
    <col min="14348" max="14591" width="9.140625" style="29"/>
    <col min="14592" max="14592" width="5.7109375" style="29" customWidth="1"/>
    <col min="14593" max="14593" width="9.5703125" style="29" customWidth="1"/>
    <col min="14594" max="14594" width="10.85546875" style="29" customWidth="1"/>
    <col min="14595" max="14595" width="11.28515625" style="29" customWidth="1"/>
    <col min="14596" max="14596" width="10.140625" style="29" customWidth="1"/>
    <col min="14597" max="14597" width="13.140625" style="29" customWidth="1"/>
    <col min="14598" max="14598" width="12.7109375" style="29" customWidth="1"/>
    <col min="14599" max="14599" width="10.5703125" style="29" customWidth="1"/>
    <col min="14600" max="14600" width="12.85546875" style="29" customWidth="1"/>
    <col min="14601" max="14601" width="10.5703125" style="29" customWidth="1"/>
    <col min="14602" max="14602" width="11.85546875" style="29" customWidth="1"/>
    <col min="14603" max="14603" width="10.140625" style="29" bestFit="1" customWidth="1"/>
    <col min="14604" max="14847" width="9.140625" style="29"/>
    <col min="14848" max="14848" width="5.7109375" style="29" customWidth="1"/>
    <col min="14849" max="14849" width="9.5703125" style="29" customWidth="1"/>
    <col min="14850" max="14850" width="10.85546875" style="29" customWidth="1"/>
    <col min="14851" max="14851" width="11.28515625" style="29" customWidth="1"/>
    <col min="14852" max="14852" width="10.140625" style="29" customWidth="1"/>
    <col min="14853" max="14853" width="13.140625" style="29" customWidth="1"/>
    <col min="14854" max="14854" width="12.7109375" style="29" customWidth="1"/>
    <col min="14855" max="14855" width="10.5703125" style="29" customWidth="1"/>
    <col min="14856" max="14856" width="12.85546875" style="29" customWidth="1"/>
    <col min="14857" max="14857" width="10.5703125" style="29" customWidth="1"/>
    <col min="14858" max="14858" width="11.85546875" style="29" customWidth="1"/>
    <col min="14859" max="14859" width="10.140625" style="29" bestFit="1" customWidth="1"/>
    <col min="14860" max="15103" width="9.140625" style="29"/>
    <col min="15104" max="15104" width="5.7109375" style="29" customWidth="1"/>
    <col min="15105" max="15105" width="9.5703125" style="29" customWidth="1"/>
    <col min="15106" max="15106" width="10.85546875" style="29" customWidth="1"/>
    <col min="15107" max="15107" width="11.28515625" style="29" customWidth="1"/>
    <col min="15108" max="15108" width="10.140625" style="29" customWidth="1"/>
    <col min="15109" max="15109" width="13.140625" style="29" customWidth="1"/>
    <col min="15110" max="15110" width="12.7109375" style="29" customWidth="1"/>
    <col min="15111" max="15111" width="10.5703125" style="29" customWidth="1"/>
    <col min="15112" max="15112" width="12.85546875" style="29" customWidth="1"/>
    <col min="15113" max="15113" width="10.5703125" style="29" customWidth="1"/>
    <col min="15114" max="15114" width="11.85546875" style="29" customWidth="1"/>
    <col min="15115" max="15115" width="10.140625" style="29" bestFit="1" customWidth="1"/>
    <col min="15116" max="15359" width="9.140625" style="29"/>
    <col min="15360" max="15360" width="5.7109375" style="29" customWidth="1"/>
    <col min="15361" max="15361" width="9.5703125" style="29" customWidth="1"/>
    <col min="15362" max="15362" width="10.85546875" style="29" customWidth="1"/>
    <col min="15363" max="15363" width="11.28515625" style="29" customWidth="1"/>
    <col min="15364" max="15364" width="10.140625" style="29" customWidth="1"/>
    <col min="15365" max="15365" width="13.140625" style="29" customWidth="1"/>
    <col min="15366" max="15366" width="12.7109375" style="29" customWidth="1"/>
    <col min="15367" max="15367" width="10.5703125" style="29" customWidth="1"/>
    <col min="15368" max="15368" width="12.85546875" style="29" customWidth="1"/>
    <col min="15369" max="15369" width="10.5703125" style="29" customWidth="1"/>
    <col min="15370" max="15370" width="11.85546875" style="29" customWidth="1"/>
    <col min="15371" max="15371" width="10.140625" style="29" bestFit="1" customWidth="1"/>
    <col min="15372" max="15615" width="9.140625" style="29"/>
    <col min="15616" max="15616" width="5.7109375" style="29" customWidth="1"/>
    <col min="15617" max="15617" width="9.5703125" style="29" customWidth="1"/>
    <col min="15618" max="15618" width="10.85546875" style="29" customWidth="1"/>
    <col min="15619" max="15619" width="11.28515625" style="29" customWidth="1"/>
    <col min="15620" max="15620" width="10.140625" style="29" customWidth="1"/>
    <col min="15621" max="15621" width="13.140625" style="29" customWidth="1"/>
    <col min="15622" max="15622" width="12.7109375" style="29" customWidth="1"/>
    <col min="15623" max="15623" width="10.5703125" style="29" customWidth="1"/>
    <col min="15624" max="15624" width="12.85546875" style="29" customWidth="1"/>
    <col min="15625" max="15625" width="10.5703125" style="29" customWidth="1"/>
    <col min="15626" max="15626" width="11.85546875" style="29" customWidth="1"/>
    <col min="15627" max="15627" width="10.140625" style="29" bestFit="1" customWidth="1"/>
    <col min="15628" max="15871" width="9.140625" style="29"/>
    <col min="15872" max="15872" width="5.7109375" style="29" customWidth="1"/>
    <col min="15873" max="15873" width="9.5703125" style="29" customWidth="1"/>
    <col min="15874" max="15874" width="10.85546875" style="29" customWidth="1"/>
    <col min="15875" max="15875" width="11.28515625" style="29" customWidth="1"/>
    <col min="15876" max="15876" width="10.140625" style="29" customWidth="1"/>
    <col min="15877" max="15877" width="13.140625" style="29" customWidth="1"/>
    <col min="15878" max="15878" width="12.7109375" style="29" customWidth="1"/>
    <col min="15879" max="15879" width="10.5703125" style="29" customWidth="1"/>
    <col min="15880" max="15880" width="12.85546875" style="29" customWidth="1"/>
    <col min="15881" max="15881" width="10.5703125" style="29" customWidth="1"/>
    <col min="15882" max="15882" width="11.85546875" style="29" customWidth="1"/>
    <col min="15883" max="15883" width="10.140625" style="29" bestFit="1" customWidth="1"/>
    <col min="15884" max="16127" width="9.140625" style="29"/>
    <col min="16128" max="16128" width="5.7109375" style="29" customWidth="1"/>
    <col min="16129" max="16129" width="9.5703125" style="29" customWidth="1"/>
    <col min="16130" max="16130" width="10.85546875" style="29" customWidth="1"/>
    <col min="16131" max="16131" width="11.28515625" style="29" customWidth="1"/>
    <col min="16132" max="16132" width="10.140625" style="29" customWidth="1"/>
    <col min="16133" max="16133" width="13.140625" style="29" customWidth="1"/>
    <col min="16134" max="16134" width="12.7109375" style="29" customWidth="1"/>
    <col min="16135" max="16135" width="10.5703125" style="29" customWidth="1"/>
    <col min="16136" max="16136" width="12.85546875" style="29" customWidth="1"/>
    <col min="16137" max="16137" width="10.5703125" style="29" customWidth="1"/>
    <col min="16138" max="16138" width="11.85546875" style="29" customWidth="1"/>
    <col min="16139" max="16139" width="10.140625" style="29" bestFit="1" customWidth="1"/>
    <col min="16140" max="16384" width="9.140625" style="29"/>
  </cols>
  <sheetData>
    <row r="2" spans="2:13" s="197" customFormat="1" ht="15" x14ac:dyDescent="0.25"/>
    <row r="3" spans="2:13" s="197" customFormat="1" ht="15" customHeight="1" x14ac:dyDescent="0.25"/>
    <row r="4" spans="2:13" s="197" customFormat="1" ht="14.25" customHeight="1" x14ac:dyDescent="0.25"/>
    <row r="5" spans="2:13" s="197" customFormat="1" ht="14.25" customHeight="1" x14ac:dyDescent="0.25"/>
    <row r="6" spans="2:13" ht="16.5" x14ac:dyDescent="0.25">
      <c r="B6" s="30" t="s">
        <v>98</v>
      </c>
      <c r="C6" s="30"/>
      <c r="D6" s="30"/>
      <c r="E6" s="30"/>
      <c r="F6" s="30"/>
      <c r="G6" s="30"/>
      <c r="H6" s="31"/>
      <c r="I6" s="31"/>
      <c r="J6" s="31"/>
      <c r="K6" s="31"/>
    </row>
    <row r="7" spans="2:13" ht="15.75" x14ac:dyDescent="0.25">
      <c r="B7" s="32"/>
      <c r="C7" s="32"/>
      <c r="D7" s="32"/>
      <c r="E7" s="32"/>
      <c r="F7" s="32"/>
      <c r="G7" s="31"/>
      <c r="H7" s="31"/>
      <c r="I7" s="31"/>
      <c r="J7" s="31"/>
      <c r="K7" s="31"/>
    </row>
    <row r="8" spans="2:13" ht="15.75" x14ac:dyDescent="0.25">
      <c r="B8" s="33"/>
      <c r="C8" s="32"/>
      <c r="D8" s="32"/>
      <c r="E8" s="32"/>
      <c r="F8" s="32"/>
      <c r="G8" s="31"/>
      <c r="H8" s="198"/>
      <c r="I8" s="198"/>
      <c r="J8" s="31"/>
      <c r="K8" s="31"/>
    </row>
    <row r="9" spans="2:13" ht="15.75" x14ac:dyDescent="0.25">
      <c r="B9" s="199" t="s">
        <v>53</v>
      </c>
      <c r="C9" s="200"/>
      <c r="D9" s="200"/>
      <c r="E9" s="201"/>
      <c r="F9" s="34"/>
      <c r="G9" s="32"/>
      <c r="H9" s="211" t="s">
        <v>142</v>
      </c>
      <c r="I9" s="211"/>
      <c r="J9" s="211"/>
      <c r="K9" s="211"/>
      <c r="L9" s="211"/>
      <c r="M9" s="211"/>
    </row>
    <row r="10" spans="2:13" ht="15" customHeight="1" x14ac:dyDescent="0.2">
      <c r="B10" s="199" t="s">
        <v>99</v>
      </c>
      <c r="C10" s="200"/>
      <c r="D10" s="200"/>
      <c r="E10" s="201"/>
      <c r="F10" s="70">
        <v>20</v>
      </c>
      <c r="G10" s="33"/>
      <c r="H10" s="213" t="s">
        <v>139</v>
      </c>
      <c r="I10" s="213"/>
      <c r="J10" s="213"/>
      <c r="K10" s="213"/>
      <c r="L10" s="213"/>
      <c r="M10" s="213"/>
    </row>
    <row r="11" spans="2:13" ht="15.75" customHeight="1" x14ac:dyDescent="0.25">
      <c r="B11" s="202" t="s">
        <v>100</v>
      </c>
      <c r="C11" s="202"/>
      <c r="D11" s="202"/>
      <c r="E11" s="202"/>
      <c r="F11" s="154">
        <v>1.1299999999999999E-2</v>
      </c>
      <c r="G11" s="32"/>
      <c r="H11" s="212" t="s">
        <v>140</v>
      </c>
      <c r="I11" s="212"/>
      <c r="J11" s="212"/>
      <c r="K11" s="212"/>
      <c r="L11" s="212"/>
      <c r="M11" s="212"/>
    </row>
    <row r="12" spans="2:13" ht="15.75" customHeight="1" x14ac:dyDescent="0.25">
      <c r="B12" s="199" t="s">
        <v>18</v>
      </c>
      <c r="C12" s="200"/>
      <c r="D12" s="200"/>
      <c r="E12" s="201"/>
      <c r="F12" s="127">
        <f>'Vstupní data'!C3</f>
        <v>0</v>
      </c>
      <c r="G12" s="32"/>
      <c r="H12" s="214" t="s">
        <v>143</v>
      </c>
      <c r="I12" s="214"/>
      <c r="J12" s="214"/>
      <c r="K12" s="214"/>
      <c r="L12" s="214"/>
      <c r="M12" s="214"/>
    </row>
    <row r="13" spans="2:13" ht="15.75" x14ac:dyDescent="0.25">
      <c r="B13" s="36" t="s">
        <v>101</v>
      </c>
      <c r="C13" s="37"/>
      <c r="D13" s="37"/>
      <c r="E13" s="38"/>
      <c r="F13" s="127">
        <f>'Vstupní data'!W47</f>
        <v>0</v>
      </c>
      <c r="G13" s="32"/>
      <c r="H13" s="214"/>
      <c r="I13" s="214"/>
      <c r="J13" s="214"/>
      <c r="K13" s="214"/>
      <c r="L13" s="214"/>
      <c r="M13" s="214"/>
    </row>
    <row r="14" spans="2:13" ht="15.75" x14ac:dyDescent="0.25">
      <c r="B14" s="199" t="s">
        <v>102</v>
      </c>
      <c r="C14" s="200"/>
      <c r="D14" s="200"/>
      <c r="E14" s="201"/>
      <c r="F14" s="35">
        <f>'Celková rekapitulace'!B16</f>
        <v>0.95</v>
      </c>
      <c r="G14" s="32"/>
      <c r="H14" s="31"/>
      <c r="I14" s="31"/>
      <c r="J14" s="31"/>
      <c r="K14" s="31"/>
    </row>
    <row r="15" spans="2:13" ht="16.5" thickBot="1" x14ac:dyDescent="0.3">
      <c r="B15" s="32"/>
      <c r="C15" s="32"/>
      <c r="D15" s="32"/>
      <c r="E15" s="32"/>
      <c r="F15" s="32"/>
      <c r="G15" s="32"/>
      <c r="H15" s="31"/>
      <c r="I15" s="31"/>
      <c r="J15" s="31"/>
      <c r="K15" s="31"/>
    </row>
    <row r="16" spans="2:13" ht="16.5" thickBot="1" x14ac:dyDescent="0.3">
      <c r="B16" s="40"/>
      <c r="C16" s="208" t="s">
        <v>60</v>
      </c>
      <c r="D16" s="209"/>
      <c r="E16" s="209"/>
      <c r="F16" s="210"/>
      <c r="G16" s="208" t="s">
        <v>90</v>
      </c>
      <c r="H16" s="209"/>
      <c r="I16" s="209"/>
      <c r="J16" s="209"/>
      <c r="K16" s="210"/>
    </row>
    <row r="17" spans="1:16" ht="50.25" customHeight="1" thickBot="1" x14ac:dyDescent="0.25">
      <c r="A17" s="150" t="s">
        <v>57</v>
      </c>
      <c r="B17" s="151"/>
      <c r="C17" s="67" t="s">
        <v>103</v>
      </c>
      <c r="D17" s="64" t="s">
        <v>92</v>
      </c>
      <c r="E17" s="64" t="s">
        <v>59</v>
      </c>
      <c r="F17" s="68" t="s">
        <v>180</v>
      </c>
      <c r="G17" s="140" t="s">
        <v>91</v>
      </c>
      <c r="H17" s="141" t="s">
        <v>92</v>
      </c>
      <c r="I17" s="141" t="s">
        <v>59</v>
      </c>
      <c r="J17" s="141" t="s">
        <v>180</v>
      </c>
      <c r="K17" s="142" t="s">
        <v>104</v>
      </c>
      <c r="L17" s="69" t="s">
        <v>109</v>
      </c>
      <c r="M17" s="69" t="s">
        <v>141</v>
      </c>
    </row>
    <row r="18" spans="1:16" ht="15" x14ac:dyDescent="0.25">
      <c r="A18" s="63">
        <v>1</v>
      </c>
      <c r="B18" s="65" t="s">
        <v>58</v>
      </c>
      <c r="C18" s="116">
        <f>'Vstupní data'!D3</f>
        <v>0</v>
      </c>
      <c r="D18" s="114">
        <f>'Vstupní data'!D19</f>
        <v>0</v>
      </c>
      <c r="E18" s="114">
        <f>'Vstupní data'!D41</f>
        <v>0</v>
      </c>
      <c r="F18" s="117"/>
      <c r="G18" s="143">
        <f>C18/(1+$F$11)^$A18</f>
        <v>0</v>
      </c>
      <c r="H18" s="144">
        <f>D18/(1+$F$11)^$A18</f>
        <v>0</v>
      </c>
      <c r="I18" s="144">
        <f>E18/(1+$F$11)^$A18</f>
        <v>0</v>
      </c>
      <c r="J18" s="144"/>
      <c r="K18" s="145">
        <f>I18+J18-G18-H18</f>
        <v>0</v>
      </c>
      <c r="L18" s="146"/>
      <c r="M18" s="146"/>
    </row>
    <row r="19" spans="1:16" ht="16.5" customHeight="1" x14ac:dyDescent="0.25">
      <c r="A19" s="41">
        <v>2</v>
      </c>
      <c r="B19" s="66" t="s">
        <v>105</v>
      </c>
      <c r="C19" s="118">
        <f>'Vstupní data'!E3</f>
        <v>0</v>
      </c>
      <c r="D19" s="115">
        <f>'Vstupní data'!E19</f>
        <v>0</v>
      </c>
      <c r="E19" s="115">
        <f>'Vstupní data'!E41</f>
        <v>0</v>
      </c>
      <c r="F19" s="119"/>
      <c r="G19" s="120">
        <f t="shared" ref="G19:G37" si="0">C19/(1+$F$11)^$A19</f>
        <v>0</v>
      </c>
      <c r="H19" s="121">
        <f t="shared" ref="H19:H37" si="1">D19/(1+$F$11)^$A19</f>
        <v>0</v>
      </c>
      <c r="I19" s="121">
        <f t="shared" ref="I19:I37" si="2">E19/(1+$F$11)^$A19</f>
        <v>0</v>
      </c>
      <c r="J19" s="121"/>
      <c r="K19" s="122">
        <f t="shared" ref="K19:K37" si="3">I19+J19-G19-H19</f>
        <v>0</v>
      </c>
      <c r="L19" s="138"/>
      <c r="M19" s="138"/>
    </row>
    <row r="20" spans="1:16" ht="15" x14ac:dyDescent="0.25">
      <c r="A20" s="41">
        <v>3</v>
      </c>
      <c r="B20" s="66" t="s">
        <v>105</v>
      </c>
      <c r="C20" s="118">
        <f>'Vstupní data'!F3</f>
        <v>0</v>
      </c>
      <c r="D20" s="115">
        <f>'Vstupní data'!F19</f>
        <v>0</v>
      </c>
      <c r="E20" s="115">
        <f>'Vstupní data'!F41</f>
        <v>0</v>
      </c>
      <c r="F20" s="119"/>
      <c r="G20" s="120">
        <f t="shared" si="0"/>
        <v>0</v>
      </c>
      <c r="H20" s="121">
        <f t="shared" si="1"/>
        <v>0</v>
      </c>
      <c r="I20" s="121">
        <f t="shared" si="2"/>
        <v>0</v>
      </c>
      <c r="J20" s="121"/>
      <c r="K20" s="122">
        <f t="shared" si="3"/>
        <v>0</v>
      </c>
      <c r="L20" s="139">
        <f>(I18+I19+I20+J18+J19+J20)-(H18+H19+H20+G18+G19+G20)</f>
        <v>0</v>
      </c>
      <c r="M20" s="139">
        <f>IF(L20&lt;0,0,IF(AND(L20&gt;0,L20&lt;$F$47/10),0,L20-($F$47/10)))</f>
        <v>0</v>
      </c>
    </row>
    <row r="21" spans="1:16" ht="15" x14ac:dyDescent="0.25">
      <c r="A21" s="41">
        <v>4</v>
      </c>
      <c r="B21" s="66" t="s">
        <v>105</v>
      </c>
      <c r="C21" s="118">
        <f>'Vstupní data'!G3</f>
        <v>0</v>
      </c>
      <c r="D21" s="136">
        <f>'Vstupní data'!G19</f>
        <v>0</v>
      </c>
      <c r="E21" s="136">
        <f>'Vstupní data'!G41</f>
        <v>0</v>
      </c>
      <c r="F21" s="119"/>
      <c r="G21" s="120">
        <f t="shared" si="0"/>
        <v>0</v>
      </c>
      <c r="H21" s="121">
        <f t="shared" si="1"/>
        <v>0</v>
      </c>
      <c r="I21" s="121">
        <f t="shared" si="2"/>
        <v>0</v>
      </c>
      <c r="J21" s="121"/>
      <c r="K21" s="122">
        <f t="shared" si="3"/>
        <v>0</v>
      </c>
      <c r="L21" s="138"/>
      <c r="M21" s="138"/>
    </row>
    <row r="22" spans="1:16" ht="15" x14ac:dyDescent="0.25">
      <c r="A22" s="41">
        <v>5</v>
      </c>
      <c r="B22" s="66" t="s">
        <v>105</v>
      </c>
      <c r="C22" s="118"/>
      <c r="D22" s="136">
        <f>'Vstupní data'!H19</f>
        <v>0</v>
      </c>
      <c r="E22" s="136">
        <f>'Vstupní data'!H41</f>
        <v>0</v>
      </c>
      <c r="F22" s="119"/>
      <c r="G22" s="120">
        <f t="shared" si="0"/>
        <v>0</v>
      </c>
      <c r="H22" s="121">
        <f t="shared" si="1"/>
        <v>0</v>
      </c>
      <c r="I22" s="121">
        <f t="shared" si="2"/>
        <v>0</v>
      </c>
      <c r="J22" s="121"/>
      <c r="K22" s="122">
        <f t="shared" si="3"/>
        <v>0</v>
      </c>
      <c r="L22" s="138"/>
      <c r="M22" s="138"/>
    </row>
    <row r="23" spans="1:16" ht="15" x14ac:dyDescent="0.25">
      <c r="A23" s="41">
        <v>6</v>
      </c>
      <c r="B23" s="66" t="s">
        <v>105</v>
      </c>
      <c r="C23" s="118"/>
      <c r="D23" s="136">
        <f>'Vstupní data'!I19</f>
        <v>0</v>
      </c>
      <c r="E23" s="136">
        <f>'Vstupní data'!I41</f>
        <v>0</v>
      </c>
      <c r="F23" s="119"/>
      <c r="G23" s="120">
        <f t="shared" si="0"/>
        <v>0</v>
      </c>
      <c r="H23" s="121">
        <f t="shared" si="1"/>
        <v>0</v>
      </c>
      <c r="I23" s="121">
        <f t="shared" si="2"/>
        <v>0</v>
      </c>
      <c r="J23" s="121"/>
      <c r="K23" s="122">
        <f t="shared" si="3"/>
        <v>0</v>
      </c>
      <c r="L23" s="139">
        <f>IF(L20&lt;0,(I21+I22+I23)-(H21+H22+H23)+L20,IF(AND(L20&gt;0,L20&lt;$F$47/10),(I21+I22+I23)-(H21+H22+H23)+L20,(I21+I22+I23)-(H21+H22+H23)+$F$47/10))</f>
        <v>0</v>
      </c>
      <c r="M23" s="139">
        <f>IF(L23&lt;0,0,IF(AND(L23&gt;0,L23&lt;$F$47/10),0,L23-($F$47/10)))</f>
        <v>0</v>
      </c>
    </row>
    <row r="24" spans="1:16" ht="15" x14ac:dyDescent="0.25">
      <c r="A24" s="41">
        <v>7</v>
      </c>
      <c r="B24" s="66" t="s">
        <v>105</v>
      </c>
      <c r="C24" s="118"/>
      <c r="D24" s="136">
        <f>'Vstupní data'!J19</f>
        <v>0</v>
      </c>
      <c r="E24" s="136">
        <f>'Vstupní data'!J41</f>
        <v>0</v>
      </c>
      <c r="F24" s="119"/>
      <c r="G24" s="120">
        <f t="shared" si="0"/>
        <v>0</v>
      </c>
      <c r="H24" s="121">
        <f t="shared" si="1"/>
        <v>0</v>
      </c>
      <c r="I24" s="121">
        <f t="shared" si="2"/>
        <v>0</v>
      </c>
      <c r="J24" s="121"/>
      <c r="K24" s="122">
        <f t="shared" si="3"/>
        <v>0</v>
      </c>
      <c r="L24" s="138"/>
      <c r="M24" s="138"/>
      <c r="P24" s="113"/>
    </row>
    <row r="25" spans="1:16" ht="15" x14ac:dyDescent="0.25">
      <c r="A25" s="41">
        <v>8</v>
      </c>
      <c r="B25" s="66" t="s">
        <v>105</v>
      </c>
      <c r="C25" s="118"/>
      <c r="D25" s="136">
        <f>'Vstupní data'!K19</f>
        <v>0</v>
      </c>
      <c r="E25" s="136">
        <f>'Vstupní data'!K41</f>
        <v>0</v>
      </c>
      <c r="F25" s="119"/>
      <c r="G25" s="120">
        <f t="shared" si="0"/>
        <v>0</v>
      </c>
      <c r="H25" s="121">
        <f t="shared" si="1"/>
        <v>0</v>
      </c>
      <c r="I25" s="121">
        <f t="shared" si="2"/>
        <v>0</v>
      </c>
      <c r="J25" s="121"/>
      <c r="K25" s="122">
        <f t="shared" si="3"/>
        <v>0</v>
      </c>
      <c r="L25" s="138"/>
      <c r="M25" s="138"/>
    </row>
    <row r="26" spans="1:16" ht="15" x14ac:dyDescent="0.25">
      <c r="A26" s="41">
        <v>9</v>
      </c>
      <c r="B26" s="66" t="s">
        <v>105</v>
      </c>
      <c r="C26" s="118"/>
      <c r="D26" s="136">
        <f>'Vstupní data'!L19</f>
        <v>0</v>
      </c>
      <c r="E26" s="136">
        <f>'Vstupní data'!L41</f>
        <v>0</v>
      </c>
      <c r="F26" s="119"/>
      <c r="G26" s="120">
        <f t="shared" si="0"/>
        <v>0</v>
      </c>
      <c r="H26" s="121">
        <f t="shared" si="1"/>
        <v>0</v>
      </c>
      <c r="I26" s="121">
        <f t="shared" si="2"/>
        <v>0</v>
      </c>
      <c r="J26" s="121"/>
      <c r="K26" s="122">
        <f t="shared" si="3"/>
        <v>0</v>
      </c>
      <c r="L26" s="139">
        <f>IF(L23&lt;0,(I24+I25+I26)-(H24+H25+H26)+L23,IF(AND(L23&gt;0,L23&lt;$F$47/10),(I24+I25+I26)-(H24+H25+H26)+L23,(I24+I25+I26)-(H24+H25+H26)+$F$47/10))</f>
        <v>0</v>
      </c>
      <c r="M26" s="139">
        <f>IF(L26&lt;0,0,IF(AND(L26&gt;0,L26&lt;$F$47/10),0,L26-($F$47/10)))</f>
        <v>0</v>
      </c>
    </row>
    <row r="27" spans="1:16" ht="15" x14ac:dyDescent="0.25">
      <c r="A27" s="41">
        <v>10</v>
      </c>
      <c r="B27" s="66" t="s">
        <v>105</v>
      </c>
      <c r="C27" s="118"/>
      <c r="D27" s="136">
        <f>'Vstupní data'!M19</f>
        <v>0</v>
      </c>
      <c r="E27" s="136">
        <f>'Vstupní data'!M41</f>
        <v>0</v>
      </c>
      <c r="F27" s="119"/>
      <c r="G27" s="120">
        <f t="shared" si="0"/>
        <v>0</v>
      </c>
      <c r="H27" s="121">
        <f t="shared" si="1"/>
        <v>0</v>
      </c>
      <c r="I27" s="121">
        <f t="shared" si="2"/>
        <v>0</v>
      </c>
      <c r="J27" s="121"/>
      <c r="K27" s="122">
        <f t="shared" si="3"/>
        <v>0</v>
      </c>
      <c r="L27" s="138"/>
      <c r="M27" s="138"/>
    </row>
    <row r="28" spans="1:16" ht="15" x14ac:dyDescent="0.25">
      <c r="A28" s="41">
        <v>11</v>
      </c>
      <c r="B28" s="66" t="s">
        <v>105</v>
      </c>
      <c r="C28" s="118"/>
      <c r="D28" s="136">
        <f>'Vstupní data'!N19</f>
        <v>0</v>
      </c>
      <c r="E28" s="136">
        <f>'Vstupní data'!N41</f>
        <v>0</v>
      </c>
      <c r="F28" s="119"/>
      <c r="G28" s="120">
        <f t="shared" si="0"/>
        <v>0</v>
      </c>
      <c r="H28" s="121">
        <f t="shared" si="1"/>
        <v>0</v>
      </c>
      <c r="I28" s="121">
        <f t="shared" si="2"/>
        <v>0</v>
      </c>
      <c r="J28" s="121"/>
      <c r="K28" s="122">
        <f t="shared" si="3"/>
        <v>0</v>
      </c>
      <c r="L28" s="138"/>
      <c r="M28" s="138"/>
    </row>
    <row r="29" spans="1:16" ht="15" x14ac:dyDescent="0.25">
      <c r="A29" s="41">
        <v>12</v>
      </c>
      <c r="B29" s="66" t="s">
        <v>105</v>
      </c>
      <c r="C29" s="118"/>
      <c r="D29" s="160">
        <f>'Vstupní data'!O19</f>
        <v>0</v>
      </c>
      <c r="E29" s="136">
        <f>'Vstupní data'!O41</f>
        <v>0</v>
      </c>
      <c r="F29" s="119"/>
      <c r="G29" s="120">
        <f t="shared" si="0"/>
        <v>0</v>
      </c>
      <c r="H29" s="121">
        <f t="shared" si="1"/>
        <v>0</v>
      </c>
      <c r="I29" s="121">
        <f t="shared" si="2"/>
        <v>0</v>
      </c>
      <c r="J29" s="121"/>
      <c r="K29" s="122">
        <f t="shared" si="3"/>
        <v>0</v>
      </c>
      <c r="L29" s="139">
        <f>IF(L26&lt;0,(I27+I28+I29)-(H27+H28+H29)+L26,IF(AND(L26&gt;0,L26&lt;$F$47/10),(I27+I28+I29)-(H27+H28+H29)+L26,(I27+I28+I29)-(H27+H28+H29)+$F$47/10))</f>
        <v>0</v>
      </c>
      <c r="M29" s="139">
        <f>IF(L29&lt;0,0,IF(AND(L29&gt;0,L29&lt;$F$47/10),0,L29-($F$47/10)))</f>
        <v>0</v>
      </c>
    </row>
    <row r="30" spans="1:16" ht="15" x14ac:dyDescent="0.25">
      <c r="A30" s="41">
        <v>13</v>
      </c>
      <c r="B30" s="66" t="s">
        <v>105</v>
      </c>
      <c r="C30" s="118"/>
      <c r="D30" s="160">
        <f>'Vstupní data'!P19</f>
        <v>0</v>
      </c>
      <c r="E30" s="160">
        <f>'Vstupní data'!P41</f>
        <v>0</v>
      </c>
      <c r="F30" s="119"/>
      <c r="G30" s="120">
        <f t="shared" si="0"/>
        <v>0</v>
      </c>
      <c r="H30" s="121">
        <f t="shared" si="1"/>
        <v>0</v>
      </c>
      <c r="I30" s="121">
        <f t="shared" si="2"/>
        <v>0</v>
      </c>
      <c r="J30" s="121"/>
      <c r="K30" s="122">
        <f t="shared" si="3"/>
        <v>0</v>
      </c>
      <c r="L30" s="138"/>
      <c r="M30" s="138"/>
    </row>
    <row r="31" spans="1:16" ht="15" x14ac:dyDescent="0.25">
      <c r="A31" s="41">
        <v>14</v>
      </c>
      <c r="B31" s="66" t="s">
        <v>105</v>
      </c>
      <c r="C31" s="118"/>
      <c r="D31" s="136">
        <f>'Vstupní data'!Q19</f>
        <v>0</v>
      </c>
      <c r="E31" s="136">
        <f>'Vstupní data'!Q41</f>
        <v>0</v>
      </c>
      <c r="F31" s="119"/>
      <c r="G31" s="120">
        <f t="shared" si="0"/>
        <v>0</v>
      </c>
      <c r="H31" s="121">
        <f t="shared" si="1"/>
        <v>0</v>
      </c>
      <c r="I31" s="121">
        <f t="shared" si="2"/>
        <v>0</v>
      </c>
      <c r="J31" s="121"/>
      <c r="K31" s="122">
        <f t="shared" si="3"/>
        <v>0</v>
      </c>
      <c r="L31" s="138"/>
      <c r="M31" s="138"/>
    </row>
    <row r="32" spans="1:16" ht="15" x14ac:dyDescent="0.25">
      <c r="A32" s="41">
        <v>15</v>
      </c>
      <c r="B32" s="66" t="s">
        <v>105</v>
      </c>
      <c r="C32" s="118"/>
      <c r="D32" s="136">
        <f>'Vstupní data'!R19</f>
        <v>0</v>
      </c>
      <c r="E32" s="136">
        <f>'Vstupní data'!R41</f>
        <v>0</v>
      </c>
      <c r="F32" s="119"/>
      <c r="G32" s="120">
        <f t="shared" si="0"/>
        <v>0</v>
      </c>
      <c r="H32" s="121">
        <f t="shared" si="1"/>
        <v>0</v>
      </c>
      <c r="I32" s="121">
        <f t="shared" si="2"/>
        <v>0</v>
      </c>
      <c r="J32" s="121"/>
      <c r="K32" s="122">
        <f t="shared" si="3"/>
        <v>0</v>
      </c>
      <c r="L32" s="139">
        <f>IF(L29&lt;0,(I30+I31+I32)-(H30+H31+H32)+L29,IF(AND(L29&gt;0,L29&lt;$F$47/10),(I30+I31+I32)-(H30+H31+H32)+L29,(I30+I31+I32)-(H30+H31+H32)+$F$47/10))</f>
        <v>0</v>
      </c>
      <c r="M32" s="139">
        <f>IF(L32&lt;0,0,IF(AND(L32&gt;0,L32&lt;$F$47/10),0,L32-($F$47/10)))</f>
        <v>0</v>
      </c>
    </row>
    <row r="33" spans="1:14" ht="15" x14ac:dyDescent="0.25">
      <c r="A33" s="43">
        <v>16</v>
      </c>
      <c r="B33" s="66" t="s">
        <v>105</v>
      </c>
      <c r="C33" s="118"/>
      <c r="D33" s="136">
        <f>'Vstupní data'!S19</f>
        <v>0</v>
      </c>
      <c r="E33" s="136">
        <f>'Vstupní data'!S41</f>
        <v>0</v>
      </c>
      <c r="F33" s="119"/>
      <c r="G33" s="120">
        <f t="shared" si="0"/>
        <v>0</v>
      </c>
      <c r="H33" s="121">
        <f t="shared" si="1"/>
        <v>0</v>
      </c>
      <c r="I33" s="121">
        <f t="shared" si="2"/>
        <v>0</v>
      </c>
      <c r="J33" s="121"/>
      <c r="K33" s="122">
        <f t="shared" si="3"/>
        <v>0</v>
      </c>
      <c r="L33" s="138"/>
      <c r="M33" s="138"/>
      <c r="N33" s="137"/>
    </row>
    <row r="34" spans="1:14" ht="15" x14ac:dyDescent="0.25">
      <c r="A34" s="43">
        <v>17</v>
      </c>
      <c r="B34" s="66" t="s">
        <v>105</v>
      </c>
      <c r="C34" s="118"/>
      <c r="D34" s="136">
        <f>'Vstupní data'!T19</f>
        <v>0</v>
      </c>
      <c r="E34" s="136">
        <f>'Vstupní data'!T41</f>
        <v>0</v>
      </c>
      <c r="F34" s="119"/>
      <c r="G34" s="120">
        <f t="shared" si="0"/>
        <v>0</v>
      </c>
      <c r="H34" s="121">
        <f t="shared" si="1"/>
        <v>0</v>
      </c>
      <c r="I34" s="121">
        <f t="shared" si="2"/>
        <v>0</v>
      </c>
      <c r="J34" s="121"/>
      <c r="K34" s="122">
        <f t="shared" si="3"/>
        <v>0</v>
      </c>
      <c r="L34" s="138"/>
      <c r="M34" s="138"/>
    </row>
    <row r="35" spans="1:14" ht="15" x14ac:dyDescent="0.25">
      <c r="A35" s="43">
        <v>18</v>
      </c>
      <c r="B35" s="66" t="s">
        <v>105</v>
      </c>
      <c r="C35" s="118"/>
      <c r="D35" s="136">
        <f>'Vstupní data'!U19</f>
        <v>0</v>
      </c>
      <c r="E35" s="136">
        <f>'Vstupní data'!U41</f>
        <v>0</v>
      </c>
      <c r="F35" s="119"/>
      <c r="G35" s="120">
        <f t="shared" si="0"/>
        <v>0</v>
      </c>
      <c r="H35" s="121">
        <f t="shared" si="1"/>
        <v>0</v>
      </c>
      <c r="I35" s="121">
        <f t="shared" si="2"/>
        <v>0</v>
      </c>
      <c r="J35" s="121"/>
      <c r="K35" s="122">
        <f t="shared" si="3"/>
        <v>0</v>
      </c>
      <c r="L35" s="139">
        <f>IF(L32&lt;0,(I33+I34+I35)-(H33+H34+H35)+L32,IF(AND(L32&gt;0,L32&lt;$F$47/10),(I33+I34+I35)-(H33+H34+H35)+L32,(I33+I34+I35)-(H33+H34+H35)+$F$47/10))</f>
        <v>0</v>
      </c>
      <c r="M35" s="139">
        <f>IF(L35&lt;0,0,IF(AND(L35&gt;0,L35&lt;$F$47/10),0,L35-($F$47/10)))</f>
        <v>0</v>
      </c>
    </row>
    <row r="36" spans="1:14" ht="15" x14ac:dyDescent="0.25">
      <c r="A36" s="43">
        <v>19</v>
      </c>
      <c r="B36" s="66" t="s">
        <v>105</v>
      </c>
      <c r="C36" s="118"/>
      <c r="D36" s="136">
        <f>'Vstupní data'!V19</f>
        <v>0</v>
      </c>
      <c r="E36" s="136">
        <f>'Vstupní data'!V41</f>
        <v>0</v>
      </c>
      <c r="F36" s="119"/>
      <c r="G36" s="120">
        <f t="shared" si="0"/>
        <v>0</v>
      </c>
      <c r="H36" s="121">
        <f t="shared" si="1"/>
        <v>0</v>
      </c>
      <c r="I36" s="121">
        <f t="shared" si="2"/>
        <v>0</v>
      </c>
      <c r="J36" s="121"/>
      <c r="K36" s="122">
        <f t="shared" si="3"/>
        <v>0</v>
      </c>
      <c r="L36" s="138"/>
      <c r="M36" s="138"/>
    </row>
    <row r="37" spans="1:14" ht="15" x14ac:dyDescent="0.25">
      <c r="A37" s="43">
        <v>20</v>
      </c>
      <c r="B37" s="66" t="s">
        <v>105</v>
      </c>
      <c r="C37" s="118"/>
      <c r="D37" s="115">
        <f>'Vstupní data'!W19</f>
        <v>0</v>
      </c>
      <c r="E37" s="115">
        <f>'Vstupní data'!W41</f>
        <v>0</v>
      </c>
      <c r="F37" s="119">
        <f>F13*F14</f>
        <v>0</v>
      </c>
      <c r="G37" s="120">
        <f t="shared" si="0"/>
        <v>0</v>
      </c>
      <c r="H37" s="121">
        <f t="shared" si="1"/>
        <v>0</v>
      </c>
      <c r="I37" s="121">
        <f t="shared" si="2"/>
        <v>0</v>
      </c>
      <c r="J37" s="121">
        <f>F37/(1+$F$11)^$A37</f>
        <v>0</v>
      </c>
      <c r="K37" s="122">
        <f t="shared" si="3"/>
        <v>0</v>
      </c>
      <c r="L37" s="139">
        <f>IF(L35&lt;0,(I36+I37+J36+J37)-(H36+H37)+L35,IF(AND(L35&gt;0,L35&lt;$F$47/10),(I36+I37+J36+J37)-(H36+H37)+L35,(I36+I37+J36+J37)-(H36+H37)+$F$47/10))</f>
        <v>0</v>
      </c>
      <c r="M37" s="139">
        <f>IF(L37&lt;0,0,IF(AND(L37&gt;0,L37&lt;$F$47/10),0,L37-($F$47/10)))</f>
        <v>0</v>
      </c>
    </row>
    <row r="38" spans="1:14" ht="15.75" thickBot="1" x14ac:dyDescent="0.3">
      <c r="A38" s="152" t="s">
        <v>106</v>
      </c>
      <c r="B38" s="153"/>
      <c r="C38" s="164">
        <f t="shared" ref="C38:K38" si="4">SUM(C18:C37)</f>
        <v>0</v>
      </c>
      <c r="D38" s="165">
        <f t="shared" si="4"/>
        <v>0</v>
      </c>
      <c r="E38" s="165">
        <f>SUM(E18:E37)</f>
        <v>0</v>
      </c>
      <c r="F38" s="166">
        <f>SUM(F18:F37)</f>
        <v>0</v>
      </c>
      <c r="G38" s="164">
        <f t="shared" si="4"/>
        <v>0</v>
      </c>
      <c r="H38" s="165">
        <f t="shared" si="4"/>
        <v>0</v>
      </c>
      <c r="I38" s="165">
        <f t="shared" si="4"/>
        <v>0</v>
      </c>
      <c r="J38" s="167">
        <f>SUM(J18:J37)</f>
        <v>0</v>
      </c>
      <c r="K38" s="162">
        <f t="shared" si="4"/>
        <v>0</v>
      </c>
      <c r="L38" s="147"/>
      <c r="M38" s="147"/>
    </row>
    <row r="39" spans="1:14" ht="15.75" thickBot="1" x14ac:dyDescent="0.25">
      <c r="A39" s="44"/>
      <c r="B39" s="44"/>
      <c r="C39" s="203">
        <f>C38+D38</f>
        <v>0</v>
      </c>
      <c r="D39" s="204"/>
      <c r="E39" s="205">
        <f>E38+F38</f>
        <v>0</v>
      </c>
      <c r="F39" s="206"/>
      <c r="G39" s="203">
        <f>G38+H38</f>
        <v>0</v>
      </c>
      <c r="H39" s="204"/>
      <c r="I39" s="205">
        <f>I38+J38</f>
        <v>0</v>
      </c>
      <c r="J39" s="206"/>
      <c r="K39" s="123"/>
      <c r="L39" s="124"/>
    </row>
    <row r="40" spans="1:14" x14ac:dyDescent="0.2">
      <c r="A40" s="44"/>
      <c r="B40" s="44"/>
      <c r="C40" s="46"/>
      <c r="D40" s="46"/>
      <c r="E40" s="46"/>
      <c r="F40" s="46"/>
      <c r="G40" s="46"/>
      <c r="H40" s="46"/>
      <c r="I40" s="46"/>
      <c r="J40" s="46"/>
      <c r="K40" s="45"/>
    </row>
    <row r="41" spans="1:14" ht="15.75" x14ac:dyDescent="0.25">
      <c r="A41" s="39"/>
      <c r="B41" s="47"/>
      <c r="C41" s="149" t="s">
        <v>93</v>
      </c>
      <c r="D41" s="149"/>
      <c r="E41" s="149"/>
      <c r="F41" s="149"/>
      <c r="G41" s="149"/>
      <c r="H41" s="47"/>
      <c r="I41" s="48"/>
      <c r="J41" s="47"/>
      <c r="K41" s="47"/>
    </row>
    <row r="42" spans="1:14" ht="15" x14ac:dyDescent="0.2">
      <c r="A42" s="39"/>
      <c r="B42" s="47"/>
      <c r="C42" s="207" t="s">
        <v>94</v>
      </c>
      <c r="D42" s="207"/>
      <c r="E42" s="207"/>
      <c r="F42" s="25"/>
      <c r="G42" s="26"/>
      <c r="H42" s="47"/>
      <c r="I42" s="47"/>
      <c r="J42" s="47"/>
      <c r="K42" s="47"/>
    </row>
    <row r="43" spans="1:14" ht="15" x14ac:dyDescent="0.2">
      <c r="A43" s="39"/>
      <c r="B43" s="47"/>
      <c r="C43" s="196" t="s">
        <v>95</v>
      </c>
      <c r="D43" s="196"/>
      <c r="E43" s="196"/>
      <c r="F43" s="125">
        <f>G39</f>
        <v>0</v>
      </c>
      <c r="G43" s="27"/>
      <c r="H43" s="47"/>
      <c r="I43" s="47"/>
      <c r="J43" s="47"/>
      <c r="K43" s="47"/>
    </row>
    <row r="44" spans="1:14" ht="15" x14ac:dyDescent="0.2">
      <c r="A44" s="39"/>
      <c r="B44" s="47"/>
      <c r="C44" s="196" t="s">
        <v>96</v>
      </c>
      <c r="D44" s="196"/>
      <c r="E44" s="196"/>
      <c r="F44" s="121">
        <f>I39</f>
        <v>0</v>
      </c>
      <c r="G44" s="27"/>
      <c r="H44" s="47"/>
      <c r="I44" s="47"/>
      <c r="J44" s="47"/>
      <c r="K44" s="47"/>
    </row>
    <row r="45" spans="1:14" ht="15.75" x14ac:dyDescent="0.2">
      <c r="A45" s="39"/>
      <c r="B45" s="47"/>
      <c r="C45" s="202" t="s">
        <v>97</v>
      </c>
      <c r="D45" s="202"/>
      <c r="E45" s="202"/>
      <c r="F45" s="126">
        <f>IF((F44-F43)&lt;0,0,F44-F43)</f>
        <v>0</v>
      </c>
      <c r="G45" s="28"/>
      <c r="H45" s="49"/>
      <c r="I45" s="47"/>
      <c r="J45" s="47"/>
      <c r="K45" s="47"/>
    </row>
    <row r="46" spans="1:14" x14ac:dyDescent="0.2">
      <c r="F46" s="124"/>
      <c r="G46" s="42"/>
    </row>
    <row r="47" spans="1:14" ht="15" x14ac:dyDescent="0.2">
      <c r="C47" s="196" t="s">
        <v>130</v>
      </c>
      <c r="D47" s="196"/>
      <c r="E47" s="196"/>
      <c r="F47" s="121">
        <f>3*('Vstupní data'!C5*F14)/F10</f>
        <v>0</v>
      </c>
    </row>
    <row r="48" spans="1:14" ht="21" customHeight="1" x14ac:dyDescent="0.2"/>
  </sheetData>
  <sheetProtection algorithmName="SHA-512" hashValue="9ZBnh3f1+Lj/j5/gspPB0IfP/gydJQhfxRP70Cws31EIIlZU2YqKG+9XHagKGmQITKFRa6THfs9elLn8BLVRBg==" saltValue="JpKJ39nWII1E0b+V6gbBYQ==" spinCount="100000" sheet="1" objects="1" scenarios="1" selectLockedCells="1" selectUnlockedCells="1"/>
  <mergeCells count="22">
    <mergeCell ref="C39:D39"/>
    <mergeCell ref="E39:F39"/>
    <mergeCell ref="H9:M9"/>
    <mergeCell ref="H11:M11"/>
    <mergeCell ref="H10:M10"/>
    <mergeCell ref="H12:M13"/>
    <mergeCell ref="C47:E47"/>
    <mergeCell ref="A2:XFD5"/>
    <mergeCell ref="H8:I8"/>
    <mergeCell ref="B9:E9"/>
    <mergeCell ref="B10:E10"/>
    <mergeCell ref="B11:E11"/>
    <mergeCell ref="G39:H39"/>
    <mergeCell ref="I39:J39"/>
    <mergeCell ref="C42:E42"/>
    <mergeCell ref="B12:E12"/>
    <mergeCell ref="B14:E14"/>
    <mergeCell ref="C16:F16"/>
    <mergeCell ref="G16:K16"/>
    <mergeCell ref="C43:E43"/>
    <mergeCell ref="C44:E44"/>
    <mergeCell ref="C45:E45"/>
  </mergeCells>
  <conditionalFormatting sqref="H6">
    <cfRule type="cellIs" dxfId="4" priority="8" stopIfTrue="1" operator="equal">
      <formula>"ano"</formula>
    </cfRule>
  </conditionalFormatting>
  <conditionalFormatting sqref="A18:A37">
    <cfRule type="cellIs" dxfId="3" priority="6" stopIfTrue="1" operator="lessThanOrEqual">
      <formula>$F$8</formula>
    </cfRule>
  </conditionalFormatting>
  <conditionalFormatting sqref="L18:L38">
    <cfRule type="cellIs" dxfId="2" priority="1" operator="lessThan">
      <formula>0</formula>
    </cfRule>
    <cfRule type="cellIs" dxfId="1" priority="3" operator="greaterThan">
      <formula>$F$47/10</formula>
    </cfRule>
    <cfRule type="cellIs" dxfId="0" priority="9" operator="greater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60" orientation="landscape" cellComments="asDisplayed" r:id="rId1"/>
  <ignoredErrors>
    <ignoredError sqref="D18:D28 E18:E29 F37:F38 C38 C18:C21 F12:F13 E31:E38 D31:D38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workbookViewId="0">
      <selection activeCell="B37" sqref="B37"/>
    </sheetView>
  </sheetViews>
  <sheetFormatPr defaultRowHeight="15" x14ac:dyDescent="0.25"/>
  <cols>
    <col min="2" max="2" width="28" bestFit="1" customWidth="1"/>
    <col min="3" max="3" width="20.7109375" customWidth="1"/>
  </cols>
  <sheetData>
    <row r="2" spans="2:3" ht="45" x14ac:dyDescent="0.25">
      <c r="C2" s="20" t="s">
        <v>121</v>
      </c>
    </row>
    <row r="3" spans="2:3" x14ac:dyDescent="0.25">
      <c r="B3" s="76" t="s">
        <v>134</v>
      </c>
      <c r="C3" s="112">
        <v>0.9</v>
      </c>
    </row>
    <row r="4" spans="2:3" x14ac:dyDescent="0.25">
      <c r="B4" s="76" t="s">
        <v>135</v>
      </c>
      <c r="C4" s="112">
        <v>0.95</v>
      </c>
    </row>
    <row r="5" spans="2:3" x14ac:dyDescent="0.25">
      <c r="B5" s="76" t="s">
        <v>136</v>
      </c>
      <c r="C5" s="112">
        <v>0.95</v>
      </c>
    </row>
    <row r="6" spans="2:3" x14ac:dyDescent="0.25">
      <c r="B6" s="76" t="s">
        <v>137</v>
      </c>
      <c r="C6" s="112">
        <v>0.95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Titulní strana</vt:lpstr>
      <vt:lpstr>Pokyny pro vyplnění</vt:lpstr>
      <vt:lpstr>Celková rekapitulace</vt:lpstr>
      <vt:lpstr>Vstupní data</vt:lpstr>
      <vt:lpstr>Výpočet</vt:lpstr>
      <vt:lpstr>oprávnění žadatelé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Korčiánová</dc:creator>
  <cp:lastModifiedBy>Marcela Kroupová</cp:lastModifiedBy>
  <cp:lastPrinted>2018-03-22T12:56:26Z</cp:lastPrinted>
  <dcterms:created xsi:type="dcterms:W3CDTF">2017-12-12T08:08:48Z</dcterms:created>
  <dcterms:modified xsi:type="dcterms:W3CDTF">2020-07-17T08:49:11Z</dcterms:modified>
</cp:coreProperties>
</file>